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640" windowHeight="648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Cit Ric" sheetId="11" r:id="rId11"/>
    <sheet name="Foglio11" sheetId="12" r:id="rId12"/>
    <sheet name="Foglio12" sheetId="13" r:id="rId13"/>
    <sheet name="Foglio13" sheetId="14" r:id="rId14"/>
    <sheet name="Foglio14" sheetId="15" r:id="rId15"/>
    <sheet name="Foglio15" sheetId="16" r:id="rId16"/>
    <sheet name="Foglio16" sheetId="17" r:id="rId17"/>
    <sheet name="Foglio19" sheetId="18" r:id="rId18"/>
    <sheet name="Foglio18" sheetId="19" r:id="rId19"/>
    <sheet name="Foglio 21" sheetId="20" r:id="rId20"/>
    <sheet name="Foglio20" sheetId="21" r:id="rId21"/>
  </sheets>
  <definedNames>
    <definedName name="Macro1">'Macro4'!$A$1</definedName>
    <definedName name="Macro10">'Macro1'!$J$1</definedName>
    <definedName name="Macro11">'Macro1'!$K$1</definedName>
    <definedName name="Macro12">'Macro1'!$L$1</definedName>
    <definedName name="Macro13">'Macro1'!$M$1</definedName>
    <definedName name="Macro14">'Macro2'!$A$1</definedName>
    <definedName name="Macro15">'Macro2'!$B$1</definedName>
    <definedName name="Macro16">'Macro2'!$C$1</definedName>
    <definedName name="Macro17">'Macro2'!$D$1</definedName>
    <definedName name="Macro18">'Macro3'!$A$1</definedName>
    <definedName name="Macro19">'Macro3'!$B$1</definedName>
    <definedName name="Macro2">'Macro1'!$B$1</definedName>
    <definedName name="Macro3">'Macro1'!$C$1</definedName>
    <definedName name="Macro4">'Macro1'!$D$1</definedName>
    <definedName name="Macro5">'Macro1'!$E$1</definedName>
    <definedName name="Macro6">'Macro1'!$F$1</definedName>
    <definedName name="Macro7">'Macro1'!$G$1</definedName>
    <definedName name="Macro8">'Macro1'!$H$1</definedName>
    <definedName name="Macro9">'Macro1'!$I$1</definedName>
    <definedName name="RECORDER">'Macro4'!$A:$A</definedName>
  </definedNames>
  <calcPr fullCalcOnLoad="1"/>
</workbook>
</file>

<file path=xl/sharedStrings.xml><?xml version="1.0" encoding="utf-8"?>
<sst xmlns="http://schemas.openxmlformats.org/spreadsheetml/2006/main" count="202" uniqueCount="132">
  <si>
    <t>EFFICACIA DEL PRECETTO</t>
  </si>
  <si>
    <t>GIORNI 90      (art. 481 c.p.c.)</t>
  </si>
  <si>
    <t>DATA ENTRO LA QUALE EFFETTUARE IL PIGNORAMENTO</t>
  </si>
  <si>
    <t xml:space="preserve">   CITAZIONE DAVANTI AL GIUDICE DI PACE</t>
  </si>
  <si>
    <t>30 GIORNI  LIBERI     (ART. 318 C.P.C.)</t>
  </si>
  <si>
    <t>NOTIFICARE ENTRO IL</t>
  </si>
  <si>
    <t xml:space="preserve">ALL'ESTERO (60 GIORNI) ENTRO IL </t>
  </si>
  <si>
    <t>60 GIORNI LIBERI  (art. 163 bis c.p.c.)</t>
  </si>
  <si>
    <t>ALL'ESTERO (120 GIORNI) ENTRO IL</t>
  </si>
  <si>
    <t xml:space="preserve">                                           </t>
  </si>
  <si>
    <t xml:space="preserve">   EFFICACIA DEL DECRETO INGIUNTIVO</t>
  </si>
  <si>
    <t>60 GIORNI DALLA PRONUNCIA     (art. 644 c.p.c.)</t>
  </si>
  <si>
    <t xml:space="preserve">NOTIFICARE ENTRO IL </t>
  </si>
  <si>
    <t>ALL'ESTERO (GIRONI 90) ENTRO IL</t>
  </si>
  <si>
    <t xml:space="preserve">   OPPOSIZIONE A DECRETO INGIUNTIVO</t>
  </si>
  <si>
    <t>40 GIORNI   (art. 641 c.p.c.)</t>
  </si>
  <si>
    <t xml:space="preserve">  APPELLO E RICORSO IN CASSAZIONE</t>
  </si>
  <si>
    <t>gg. 60 DALLA NOTIFICA DELLA SENTENZA PER RICORSO IN CASSAZIONE</t>
  </si>
  <si>
    <t>(artt. 325 - 326 c.p.c.)</t>
  </si>
  <si>
    <t>APPELLO</t>
  </si>
  <si>
    <t>RICORSO IN CASSAZIONE</t>
  </si>
  <si>
    <t>(art. 555 c.p.p.)</t>
  </si>
  <si>
    <t>(più gg. 1 per ogni 500 km se residente fuori sede autorità procedente con un massimo di gg. 3 - art. 174 c.p.p.)</t>
  </si>
  <si>
    <t>SE SEDE PROCEDIMENTO DISTANTE KM</t>
  </si>
  <si>
    <t xml:space="preserve">      DAL LUOGO DI RESIDENZA ENTRO IL</t>
  </si>
  <si>
    <t>AVVISO FISSAZIONE UDIENZA PRELIMINARE</t>
  </si>
  <si>
    <t>10 GIORNI PRIMA DELLA DATA DI UDIENZA</t>
  </si>
  <si>
    <t>(art. 419 c.p.p.)</t>
  </si>
  <si>
    <t xml:space="preserve"> DAL LUOGO DI RESIDENZA ENTRO IL</t>
  </si>
  <si>
    <t>DECRETO CHE DISPONE IL GIUDIZIO</t>
  </si>
  <si>
    <t>20 GIORNI PRIMA DELLA DATA DELL'UDIENZA</t>
  </si>
  <si>
    <t>(art. 429 c.p.p.)</t>
  </si>
  <si>
    <t>(più gg. 1 per ogni 500 km se residente fuori sede autorità procedente con un massimo di gg. 3 - art 174 c.p.p.)</t>
  </si>
  <si>
    <t>PROCEDIMENTO IN CAMERA DI CONSIGLIO</t>
  </si>
  <si>
    <t>(art. 127 c.p.p.)</t>
  </si>
  <si>
    <t>GIUDIZIO IMMEDIATO</t>
  </si>
  <si>
    <t>(art. 456 c.p.p.)</t>
  </si>
  <si>
    <t>IMPUTATO,PARTE OFFESA, DIFENSORE</t>
  </si>
  <si>
    <t>GIUDIZIO ABBREVIATO</t>
  </si>
  <si>
    <t>E APPLICAZIONE DELLA PENA SU RICHIESTA</t>
  </si>
  <si>
    <t>5 GIORNI PRIMA DELLA DATA DI UDIENZA</t>
  </si>
  <si>
    <t>(artt. 560 - 563 c.p.p.)</t>
  </si>
  <si>
    <t>GIUDIZIO DIRETTISSIMO</t>
  </si>
  <si>
    <t>3 GIORNI PRIMA DELLA DATA DI UDIENZA</t>
  </si>
  <si>
    <t>(art. 450 c.p.p.)</t>
  </si>
  <si>
    <t>ANTICIPAZIONE DI UDIENZA</t>
  </si>
  <si>
    <t>7 GIORNI PRIMA DELLA DATA DELL'UDIENZA</t>
  </si>
  <si>
    <t>(art. 465 c.p.p.)</t>
  </si>
  <si>
    <t>GIUDIZIO IN APPELLO</t>
  </si>
  <si>
    <t>(art. 601 c.p.p.)</t>
  </si>
  <si>
    <t>PROCEDIMENTO IN CASSAZIONE</t>
  </si>
  <si>
    <t>30 GIORNI PRIMA DELLA DATA DELL'UDIENZA</t>
  </si>
  <si>
    <t>(art. 610 c.p.p.)</t>
  </si>
  <si>
    <t>CITAZIONE TESTI</t>
  </si>
  <si>
    <t>CITAZIONE PARTE OFFESA</t>
  </si>
  <si>
    <t xml:space="preserve">             NOTIFICARE ENTRO IL</t>
  </si>
  <si>
    <t>DIBATTIMENTO</t>
  </si>
  <si>
    <t>5 gg.  prima dell'udienza  (art. 560 c.p.p.)</t>
  </si>
  <si>
    <t>7 gg.  prima dell'udienza  (art. 465 c.p.p.)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</si>
  <si>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</si>
  <si>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</si>
  <si>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</si>
  <si>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</si>
  <si>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</si>
  <si>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</si>
  <si>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</si>
  <si>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</si>
  <si>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</si>
  <si>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</si>
  <si>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</si>
  <si>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</si>
  <si>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</si>
  <si>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</si>
  <si>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</si>
  <si>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</si>
  <si>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</si>
  <si>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</si>
  <si>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</si>
  <si>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 xml:space="preserve"> (più gg. 1 per ogni 500 km se residente fuori sede autorità procedente con un massimo di gg. 3 - art. 174 c.p.p.)</t>
  </si>
  <si>
    <t xml:space="preserve">   DAL LUOGO DI RESIDENZA ENTRO IL</t>
  </si>
  <si>
    <t>CON ABBREVIAZIONE TERMINI ALLA META'</t>
  </si>
  <si>
    <t>GIUD. IMMEDIATO - DECR. DISPONE GIUD</t>
  </si>
  <si>
    <t xml:space="preserve"> SE SEDE PROCEDIMENTO DISTANTE KM</t>
  </si>
  <si>
    <t xml:space="preserve">60 GIORNI PRIMA DELLA DATA DI UDIENZA     </t>
  </si>
  <si>
    <t>IMPUTATO - DIFENSORE - PARTE OFFESA</t>
  </si>
  <si>
    <t>60 gg.  prima dell'udienza  (art. 558 c.p.p.)</t>
  </si>
  <si>
    <t>30 giorni liberi</t>
  </si>
  <si>
    <t xml:space="preserve">  CITAZIONE DAVANTI AL TRIBUNALE</t>
  </si>
  <si>
    <t>gg. 30 DALLA NOTIFICA DELLA SENTENZA G. DI PACE - TRIBUNALE PER L'APPELLO</t>
  </si>
  <si>
    <t>60 giorni liberi</t>
  </si>
  <si>
    <t xml:space="preserve">30 giorni </t>
  </si>
  <si>
    <t xml:space="preserve">60 giorni </t>
  </si>
  <si>
    <t>60 giorni prima</t>
  </si>
  <si>
    <t>10 giorni prima</t>
  </si>
  <si>
    <t>20 giorni prima</t>
  </si>
  <si>
    <t>30 giorni prima</t>
  </si>
  <si>
    <t>3 giorni prima</t>
  </si>
  <si>
    <t xml:space="preserve">Se non notificata anni 1 dalla pubblicazione (art. 327 c.p.c.) - Notificare entro il </t>
  </si>
  <si>
    <t xml:space="preserve">INVITO A PRESENTARSI (Persona sottoposta ad indagini) </t>
  </si>
  <si>
    <t>(art. 142 Norm. Attuazione  c.p.p.)  -  (art. 375, comma 4    c.p.p.)</t>
  </si>
  <si>
    <t>20 GIORNI  LIBERI     (ART. 660 C.P.C.)</t>
  </si>
  <si>
    <t xml:space="preserve">   CITAZIONE CONVALIDA SFRATTO</t>
  </si>
  <si>
    <t>DECRETO DI CITAZIONE A GIUDIZIO TRIBUNALE</t>
  </si>
  <si>
    <t>CITAZIONE A GIUDIZIO GIUDICE DI PACE</t>
  </si>
  <si>
    <t xml:space="preserve">30 GIORNI PRIMA DELLA DATA DI UDIENZA     </t>
  </si>
  <si>
    <t>Tribunale</t>
  </si>
  <si>
    <t>Giudice di Pace</t>
  </si>
  <si>
    <t>Civile</t>
  </si>
  <si>
    <t>Penale</t>
  </si>
  <si>
    <t>Attenziome: ad inizio di un nuovo anno cambiare data</t>
  </si>
  <si>
    <t>Inserire la data del 1 gennaio dell'anno in corso   &gt;&gt;&gt;&gt;&gt;&gt;&gt;&gt;&gt;&gt;&gt;&gt;</t>
  </si>
  <si>
    <t>Giuseppe Rizzo</t>
  </si>
  <si>
    <t>Dirigente Unep Termini Imerese</t>
  </si>
  <si>
    <t>giuseppe.rizzo03@giustizia.it     giurizzo@virgilio.it</t>
  </si>
  <si>
    <t>DATA NOTIFICA, UDIENZA O PROVVEDIMENTO  &gt;&gt;</t>
  </si>
  <si>
    <t xml:space="preserve">                   CON ABBREVIAZIONE TERMINI ALLA META'</t>
  </si>
  <si>
    <t>IMPUTATO   PARTE OFFESA    DIFENSORE    ALTRE PARTI</t>
  </si>
  <si>
    <t>IMPUTATO      PARTE OFFESA       DIFENSORE</t>
  </si>
  <si>
    <t>IMPUTATO    PARTE OFFESA     DIFENSORE     ALTRE PARTI</t>
  </si>
  <si>
    <t>IMPUTATO     DIFENSORE     ALTRE PARTI</t>
  </si>
  <si>
    <t>PERITI      INTERPRETI     E      CONSULENTI   TECNICI</t>
  </si>
  <si>
    <t>20 gg.  prima dell'udienza (art. 456-429 c.p.p.)</t>
  </si>
  <si>
    <t>(Art. 20   D.Lgs.   28/09/2000   n.  274)</t>
  </si>
  <si>
    <t>CITAZIONE PER RICORSO DELLA PARTE OFFESA</t>
  </si>
  <si>
    <t>GIUDICE DI PACE</t>
  </si>
  <si>
    <t>(Art. 27    D. Lgs. 28/09/2000  n.  274)</t>
  </si>
  <si>
    <t>ALL'ESTERO</t>
  </si>
  <si>
    <t>STATI UNIONE EUROPEA</t>
  </si>
  <si>
    <t>ALTRI STATI</t>
  </si>
  <si>
    <t>NOTIFICARE ENTRO IL &gt;&gt;&gt;&gt;&gt;</t>
  </si>
  <si>
    <t>ANCHE ORALMENTE                 (Art. 451 c.p.p.)</t>
  </si>
  <si>
    <t>TERMINI DI SCADENZA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</si>
</sst>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[$-410]dddd\ d\ mmmm\ yyyy"/>
    <numFmt numFmtId="172" formatCode="[$-410]d\-mmm\-yyyy;@"/>
    <numFmt numFmtId="173" formatCode="dd/mm/yy;@"/>
  </numFmts>
  <fonts count="9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4"/>
      <color indexed="11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18"/>
      <name val="Times New Roman"/>
      <family val="1"/>
    </font>
    <font>
      <b/>
      <i/>
      <sz val="10"/>
      <color indexed="32"/>
      <name val="Times New Roman"/>
      <family val="1"/>
    </font>
    <font>
      <sz val="36"/>
      <color indexed="14"/>
      <name val="Times New Roman"/>
      <family val="1"/>
    </font>
    <font>
      <b/>
      <sz val="36"/>
      <color indexed="13"/>
      <name val="Times New Roman"/>
      <family val="1"/>
    </font>
    <font>
      <b/>
      <sz val="24"/>
      <color indexed="11"/>
      <name val="Times New Roman"/>
      <family val="1"/>
    </font>
    <font>
      <b/>
      <sz val="24"/>
      <color indexed="41"/>
      <name val="Times New Roman"/>
      <family val="1"/>
    </font>
    <font>
      <b/>
      <sz val="24"/>
      <color indexed="34"/>
      <name val="Times New Roman"/>
      <family val="1"/>
    </font>
    <font>
      <b/>
      <sz val="28"/>
      <name val="Times New Roman"/>
      <family val="1"/>
    </font>
    <font>
      <b/>
      <sz val="36"/>
      <color indexed="34"/>
      <name val="Times New Roman"/>
      <family val="1"/>
    </font>
    <font>
      <b/>
      <sz val="20"/>
      <color indexed="32"/>
      <name val="Times New Roman"/>
      <family val="1"/>
    </font>
    <font>
      <b/>
      <sz val="20"/>
      <color indexed="12"/>
      <name val="Times New Roman"/>
      <family val="1"/>
    </font>
    <font>
      <b/>
      <sz val="19.5"/>
      <color indexed="11"/>
      <name val="Times New Roman"/>
      <family val="1"/>
    </font>
    <font>
      <sz val="10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6"/>
      <color indexed="35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0"/>
    </font>
    <font>
      <b/>
      <sz val="10"/>
      <color indexed="10"/>
      <name val="Times New Roman"/>
      <family val="1"/>
    </font>
    <font>
      <b/>
      <sz val="26"/>
      <color indexed="15"/>
      <name val="Times New Roman"/>
      <family val="1"/>
    </font>
    <font>
      <b/>
      <sz val="28"/>
      <color indexed="15"/>
      <name val="Times New Roman"/>
      <family val="1"/>
    </font>
    <font>
      <b/>
      <sz val="28"/>
      <color indexed="34"/>
      <name val="Times New Roman"/>
      <family val="1"/>
    </font>
    <font>
      <b/>
      <sz val="10"/>
      <color indexed="35"/>
      <name val="Times New Roman"/>
      <family val="1"/>
    </font>
    <font>
      <sz val="10"/>
      <color indexed="35"/>
      <name val="Times New Roman"/>
      <family val="1"/>
    </font>
    <font>
      <b/>
      <sz val="26"/>
      <color indexed="10"/>
      <name val="Times New Roman"/>
      <family val="1"/>
    </font>
    <font>
      <b/>
      <sz val="22"/>
      <color indexed="14"/>
      <name val="Times New Roman"/>
      <family val="1"/>
    </font>
    <font>
      <b/>
      <sz val="11"/>
      <color indexed="39"/>
      <name val="Times New Roman"/>
      <family val="1"/>
    </font>
    <font>
      <sz val="10"/>
      <color indexed="39"/>
      <name val="Times New Roman"/>
      <family val="1"/>
    </font>
    <font>
      <b/>
      <sz val="14"/>
      <color indexed="39"/>
      <name val="Times New Roman"/>
      <family val="1"/>
    </font>
    <font>
      <b/>
      <sz val="13.6"/>
      <color indexed="12"/>
      <name val="Times New Roman"/>
      <family val="1"/>
    </font>
    <font>
      <b/>
      <sz val="28"/>
      <color indexed="12"/>
      <name val="Times New Roman"/>
      <family val="1"/>
    </font>
    <font>
      <sz val="10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5"/>
      <name val="Times New Roman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12"/>
      <name val="Times New Roman"/>
      <family val="1"/>
    </font>
    <font>
      <b/>
      <sz val="22"/>
      <color indexed="34"/>
      <name val="Times New Roman"/>
      <family val="1"/>
    </font>
    <font>
      <sz val="10"/>
      <color indexed="15"/>
      <name val="Times New Roman"/>
      <family val="1"/>
    </font>
    <font>
      <b/>
      <i/>
      <sz val="28"/>
      <color indexed="15"/>
      <name val="Times New Roman"/>
      <family val="0"/>
    </font>
    <font>
      <b/>
      <sz val="16"/>
      <color indexed="10"/>
      <name val="Times New Roman"/>
      <family val="1"/>
    </font>
    <font>
      <b/>
      <sz val="13"/>
      <color indexed="15"/>
      <name val="Times New Roman"/>
      <family val="1"/>
    </font>
    <font>
      <b/>
      <sz val="10"/>
      <color indexed="15"/>
      <name val="Times New Roman"/>
      <family val="1"/>
    </font>
    <font>
      <b/>
      <sz val="13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0"/>
      <color indexed="18"/>
      <name val="Times New Roman"/>
      <family val="1"/>
    </font>
    <font>
      <b/>
      <i/>
      <sz val="28"/>
      <color indexed="12"/>
      <name val="Times New Roman"/>
      <family val="1"/>
    </font>
    <font>
      <b/>
      <sz val="12"/>
      <color indexed="34"/>
      <name val="Times New Roman"/>
      <family val="1"/>
    </font>
    <font>
      <b/>
      <sz val="9"/>
      <color indexed="12"/>
      <name val="Times New Roman"/>
      <family val="1"/>
    </font>
    <font>
      <b/>
      <sz val="12"/>
      <color indexed="4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3"/>
      <name val="Times New Roman"/>
      <family val="1"/>
    </font>
    <font>
      <b/>
      <sz val="9"/>
      <color indexed="13"/>
      <name val="Times New Roman"/>
      <family val="1"/>
    </font>
    <font>
      <b/>
      <sz val="14"/>
      <name val="Times New Roman"/>
      <family val="1"/>
    </font>
    <font>
      <sz val="10"/>
      <color indexed="56"/>
      <name val="Times New Roman"/>
      <family val="1"/>
    </font>
    <font>
      <b/>
      <sz val="20"/>
      <color indexed="10"/>
      <name val="Times New Roman"/>
      <family val="1"/>
    </font>
    <font>
      <b/>
      <i/>
      <sz val="11"/>
      <color indexed="12"/>
      <name val="Times New Roman"/>
      <family val="1"/>
    </font>
    <font>
      <b/>
      <sz val="20"/>
      <color indexed="57"/>
      <name val="Times New Roman"/>
      <family val="1"/>
    </font>
    <font>
      <b/>
      <sz val="2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11"/>
      <name val="Times New Roman"/>
      <family val="1"/>
    </font>
    <font>
      <b/>
      <i/>
      <sz val="11"/>
      <color indexed="57"/>
      <name val="Times New Roman"/>
      <family val="1"/>
    </font>
    <font>
      <b/>
      <sz val="22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24"/>
      <color indexed="17"/>
      <name val="Times New Roman"/>
      <family val="1"/>
    </font>
    <font>
      <b/>
      <i/>
      <sz val="11"/>
      <color indexed="17"/>
      <name val="Times New Roman"/>
      <family val="1"/>
    </font>
    <font>
      <b/>
      <sz val="22"/>
      <color indexed="12"/>
      <name val="Times New Roman"/>
      <family val="1"/>
    </font>
    <font>
      <b/>
      <sz val="28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20"/>
      <color indexed="17"/>
      <name val="Times New Roman"/>
      <family val="1"/>
    </font>
    <font>
      <b/>
      <sz val="15"/>
      <color indexed="17"/>
      <name val="Times New Roman"/>
      <family val="1"/>
    </font>
    <font>
      <b/>
      <sz val="25"/>
      <color indexed="10"/>
      <name val="Times New Roman"/>
      <family val="1"/>
    </font>
    <font>
      <b/>
      <sz val="25"/>
      <color indexed="18"/>
      <name val="Times New Roman"/>
      <family val="1"/>
    </font>
    <font>
      <b/>
      <sz val="18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3"/>
      <color indexed="21"/>
      <name val="Times New Roman"/>
      <family val="1"/>
    </font>
    <font>
      <b/>
      <sz val="10"/>
      <color indexed="21"/>
      <name val="Times New Roman"/>
      <family val="1"/>
    </font>
    <font>
      <b/>
      <i/>
      <sz val="9"/>
      <color indexed="12"/>
      <name val="Times New Roman"/>
      <family val="1"/>
    </font>
    <font>
      <b/>
      <i/>
      <sz val="10"/>
      <color indexed="58"/>
      <name val="Times New Roman"/>
      <family val="1"/>
    </font>
    <font>
      <b/>
      <sz val="25"/>
      <color indexed="12"/>
      <name val="Times New Roman"/>
      <family val="0"/>
    </font>
    <font>
      <b/>
      <sz val="16"/>
      <color indexed="14"/>
      <name val="Times New Roman"/>
      <family val="1"/>
    </font>
    <font>
      <b/>
      <sz val="26"/>
      <color indexed="41"/>
      <name val="Times New Roman"/>
      <family val="1"/>
    </font>
    <font>
      <b/>
      <sz val="16"/>
      <color indexed="48"/>
      <name val="Times New Roman"/>
      <family val="1"/>
    </font>
    <font>
      <b/>
      <i/>
      <sz val="16"/>
      <color indexed="60"/>
      <name val="Times New Roman"/>
      <family val="1"/>
    </font>
    <font>
      <b/>
      <i/>
      <sz val="16"/>
      <color indexed="18"/>
      <name val="Times New Roman"/>
      <family val="1"/>
    </font>
    <font>
      <b/>
      <sz val="48"/>
      <color indexed="4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121">
    <border>
      <left/>
      <right/>
      <top/>
      <bottom/>
      <diagonal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 style="thick"/>
      <top style="thick"/>
      <bottom style="thick"/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 style="double">
        <color indexed="40"/>
      </right>
      <top>
        <color indexed="63"/>
      </top>
      <bottom style="double">
        <color indexed="4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5"/>
      </left>
      <right>
        <color indexed="63"/>
      </right>
      <top style="medium">
        <color indexed="15"/>
      </top>
      <bottom>
        <color indexed="63"/>
      </bottom>
    </border>
    <border>
      <left>
        <color indexed="63"/>
      </left>
      <right>
        <color indexed="63"/>
      </right>
      <top style="medium">
        <color indexed="15"/>
      </top>
      <bottom>
        <color indexed="63"/>
      </bottom>
    </border>
    <border>
      <left>
        <color indexed="63"/>
      </left>
      <right style="medium">
        <color indexed="15"/>
      </right>
      <top style="medium">
        <color indexed="15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 style="medium">
        <color indexed="15"/>
      </right>
      <top>
        <color indexed="63"/>
      </top>
      <bottom style="medium">
        <color indexed="15"/>
      </bottom>
    </border>
    <border>
      <left style="thick">
        <color indexed="41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 style="thick">
        <color indexed="41"/>
      </right>
      <top style="thick">
        <color indexed="41"/>
      </top>
      <bottom>
        <color indexed="63"/>
      </bottom>
    </border>
    <border>
      <left style="thick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1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41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 style="thick">
        <color indexed="41"/>
      </right>
      <top>
        <color indexed="63"/>
      </top>
      <bottom style="thick">
        <color indexed="41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58"/>
      </left>
      <right>
        <color indexed="63"/>
      </right>
      <top style="double">
        <color indexed="58"/>
      </top>
      <bottom>
        <color indexed="63"/>
      </bottom>
    </border>
    <border>
      <left>
        <color indexed="63"/>
      </left>
      <right>
        <color indexed="63"/>
      </right>
      <top style="double">
        <color indexed="58"/>
      </top>
      <bottom>
        <color indexed="63"/>
      </bottom>
    </border>
    <border>
      <left>
        <color indexed="63"/>
      </left>
      <right style="double">
        <color indexed="58"/>
      </right>
      <top style="double">
        <color indexed="58"/>
      </top>
      <bottom>
        <color indexed="63"/>
      </bottom>
    </border>
    <border>
      <left>
        <color indexed="63"/>
      </left>
      <right style="double">
        <color indexed="58"/>
      </right>
      <top>
        <color indexed="63"/>
      </top>
      <bottom>
        <color indexed="63"/>
      </bottom>
    </border>
    <border>
      <left style="double">
        <color indexed="58"/>
      </left>
      <right>
        <color indexed="63"/>
      </right>
      <top>
        <color indexed="63"/>
      </top>
      <bottom>
        <color indexed="63"/>
      </bottom>
    </border>
    <border>
      <left style="double">
        <color indexed="58"/>
      </left>
      <right>
        <color indexed="63"/>
      </right>
      <top>
        <color indexed="63"/>
      </top>
      <bottom style="double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>
        <color indexed="63"/>
      </left>
      <right style="double">
        <color indexed="58"/>
      </right>
      <top>
        <color indexed="63"/>
      </top>
      <bottom style="double">
        <color indexed="58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ck">
        <color indexed="1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3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2" borderId="0" xfId="0" applyFont="1" applyFill="1" applyAlignment="1" applyProtection="1">
      <alignment horizontal="centerContinuous"/>
      <protection hidden="1"/>
    </xf>
    <xf numFmtId="0" fontId="66" fillId="2" borderId="0" xfId="0" applyFont="1" applyFill="1" applyAlignment="1" applyProtection="1">
      <alignment horizontal="centerContinuous"/>
      <protection hidden="1"/>
    </xf>
    <xf numFmtId="0" fontId="21" fillId="3" borderId="1" xfId="0" applyFont="1" applyFill="1" applyBorder="1" applyAlignment="1" applyProtection="1">
      <alignment/>
      <protection hidden="1"/>
    </xf>
    <xf numFmtId="0" fontId="21" fillId="3" borderId="2" xfId="0" applyFont="1" applyFill="1" applyBorder="1" applyAlignment="1" applyProtection="1">
      <alignment/>
      <protection hidden="1"/>
    </xf>
    <xf numFmtId="0" fontId="21" fillId="4" borderId="2" xfId="0" applyFont="1" applyFill="1" applyBorder="1" applyAlignment="1" applyProtection="1">
      <alignment/>
      <protection hidden="1"/>
    </xf>
    <xf numFmtId="0" fontId="21" fillId="4" borderId="3" xfId="0" applyFont="1" applyFill="1" applyBorder="1" applyAlignment="1" applyProtection="1">
      <alignment/>
      <protection hidden="1"/>
    </xf>
    <xf numFmtId="0" fontId="21" fillId="2" borderId="0" xfId="0" applyFont="1" applyFill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1" fillId="4" borderId="5" xfId="0" applyFont="1" applyFill="1" applyBorder="1" applyAlignment="1" applyProtection="1">
      <alignment/>
      <protection hidden="1"/>
    </xf>
    <xf numFmtId="0" fontId="21" fillId="3" borderId="6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21" fillId="4" borderId="7" xfId="0" applyFont="1" applyFill="1" applyBorder="1" applyAlignment="1" applyProtection="1">
      <alignment/>
      <protection hidden="1"/>
    </xf>
    <xf numFmtId="0" fontId="21" fillId="4" borderId="8" xfId="0" applyFont="1" applyFill="1" applyBorder="1" applyAlignment="1" applyProtection="1">
      <alignment/>
      <protection hidden="1"/>
    </xf>
    <xf numFmtId="14" fontId="41" fillId="3" borderId="9" xfId="0" applyNumberFormat="1" applyFont="1" applyFill="1" applyBorder="1" applyAlignment="1" applyProtection="1">
      <alignment/>
      <protection hidden="1"/>
    </xf>
    <xf numFmtId="16" fontId="0" fillId="0" borderId="0" xfId="0" applyNumberFormat="1" applyAlignment="1" applyProtection="1">
      <alignment horizontal="left"/>
      <protection hidden="1"/>
    </xf>
    <xf numFmtId="16" fontId="0" fillId="0" borderId="0" xfId="0" applyNumberFormat="1" applyAlignment="1" applyProtection="1">
      <alignment/>
      <protection hidden="1"/>
    </xf>
    <xf numFmtId="14" fontId="54" fillId="5" borderId="10" xfId="0" applyNumberFormat="1" applyFont="1" applyFill="1" applyBorder="1" applyAlignment="1" applyProtection="1">
      <alignment/>
      <protection hidden="1"/>
    </xf>
    <xf numFmtId="0" fontId="29" fillId="6" borderId="11" xfId="0" applyFont="1" applyFill="1" applyBorder="1" applyAlignment="1" applyProtection="1">
      <alignment/>
      <protection hidden="1"/>
    </xf>
    <xf numFmtId="0" fontId="29" fillId="6" borderId="0" xfId="0" applyFont="1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39" fillId="7" borderId="11" xfId="0" applyFont="1" applyFill="1" applyBorder="1" applyAlignment="1" applyProtection="1">
      <alignment horizontal="centerContinuous"/>
      <protection hidden="1"/>
    </xf>
    <xf numFmtId="0" fontId="0" fillId="7" borderId="0" xfId="0" applyFill="1" applyBorder="1" applyAlignment="1" applyProtection="1">
      <alignment horizontal="centerContinuous"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12" xfId="0" applyFill="1" applyBorder="1" applyAlignment="1" applyProtection="1">
      <alignment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90" fillId="6" borderId="11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/>
      <protection hidden="1"/>
    </xf>
    <xf numFmtId="0" fontId="28" fillId="6" borderId="0" xfId="0" applyFont="1" applyFill="1" applyBorder="1" applyAlignment="1" applyProtection="1">
      <alignment/>
      <protection hidden="1"/>
    </xf>
    <xf numFmtId="0" fontId="59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16" fontId="0" fillId="2" borderId="0" xfId="0" applyNumberFormat="1" applyFill="1" applyAlignment="1" applyProtection="1">
      <alignment horizontal="left"/>
      <protection hidden="1"/>
    </xf>
    <xf numFmtId="16" fontId="0" fillId="2" borderId="0" xfId="0" applyNumberFormat="1" applyFill="1" applyAlignment="1" applyProtection="1">
      <alignment/>
      <protection hidden="1"/>
    </xf>
    <xf numFmtId="172" fontId="0" fillId="2" borderId="0" xfId="0" applyNumberFormat="1" applyFill="1" applyAlignment="1" applyProtection="1">
      <alignment/>
      <protection hidden="1"/>
    </xf>
    <xf numFmtId="14" fontId="0" fillId="2" borderId="0" xfId="0" applyNumberFormat="1" applyFill="1" applyAlignment="1" applyProtection="1">
      <alignment/>
      <protection hidden="1"/>
    </xf>
    <xf numFmtId="170" fontId="0" fillId="8" borderId="16" xfId="0" applyNumberFormat="1" applyFill="1" applyBorder="1" applyAlignment="1" applyProtection="1">
      <alignment/>
      <protection hidden="1"/>
    </xf>
    <xf numFmtId="0" fontId="0" fillId="8" borderId="17" xfId="0" applyFill="1" applyBorder="1" applyAlignment="1" applyProtection="1">
      <alignment/>
      <protection hidden="1"/>
    </xf>
    <xf numFmtId="0" fontId="0" fillId="8" borderId="18" xfId="0" applyFill="1" applyBorder="1" applyAlignment="1" applyProtection="1">
      <alignment/>
      <protection hidden="1"/>
    </xf>
    <xf numFmtId="0" fontId="0" fillId="9" borderId="0" xfId="0" applyFill="1" applyAlignment="1" applyProtection="1">
      <alignment/>
      <protection hidden="1"/>
    </xf>
    <xf numFmtId="0" fontId="0" fillId="8" borderId="19" xfId="0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0" fillId="8" borderId="20" xfId="0" applyFill="1" applyBorder="1" applyAlignment="1" applyProtection="1">
      <alignment/>
      <protection hidden="1"/>
    </xf>
    <xf numFmtId="0" fontId="0" fillId="9" borderId="0" xfId="0" applyFill="1" applyAlignment="1" applyProtection="1">
      <alignment/>
      <protection hidden="1"/>
    </xf>
    <xf numFmtId="0" fontId="31" fillId="8" borderId="19" xfId="0" applyFont="1" applyFill="1" applyBorder="1" applyAlignment="1" applyProtection="1">
      <alignment horizontal="centerContinuous"/>
      <protection hidden="1"/>
    </xf>
    <xf numFmtId="0" fontId="0" fillId="8" borderId="0" xfId="0" applyFill="1" applyBorder="1" applyAlignment="1" applyProtection="1">
      <alignment horizontal="centerContinuous"/>
      <protection hidden="1"/>
    </xf>
    <xf numFmtId="0" fontId="0" fillId="8" borderId="20" xfId="0" applyFill="1" applyBorder="1" applyAlignment="1" applyProtection="1">
      <alignment/>
      <protection hidden="1"/>
    </xf>
    <xf numFmtId="0" fontId="32" fillId="8" borderId="19" xfId="0" applyFont="1" applyFill="1" applyBorder="1" applyAlignment="1" applyProtection="1">
      <alignment horizontal="centerContinuous"/>
      <protection hidden="1"/>
    </xf>
    <xf numFmtId="0" fontId="0" fillId="8" borderId="19" xfId="0" applyFill="1" applyBorder="1" applyAlignment="1" applyProtection="1">
      <alignment horizontal="centerContinuous"/>
      <protection hidden="1"/>
    </xf>
    <xf numFmtId="0" fontId="33" fillId="3" borderId="0" xfId="0" applyFont="1" applyFill="1" applyBorder="1" applyAlignment="1" applyProtection="1">
      <alignment horizontal="center"/>
      <protection hidden="1"/>
    </xf>
    <xf numFmtId="0" fontId="34" fillId="3" borderId="0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14" fontId="12" fillId="5" borderId="10" xfId="0" applyNumberFormat="1" applyFont="1" applyFill="1" applyBorder="1" applyAlignment="1" applyProtection="1">
      <alignment/>
      <protection hidden="1"/>
    </xf>
    <xf numFmtId="14" fontId="18" fillId="4" borderId="21" xfId="0" applyNumberFormat="1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6" fontId="0" fillId="0" borderId="0" xfId="0" applyNumberFormat="1" applyBorder="1" applyAlignment="1" applyProtection="1">
      <alignment horizontal="left"/>
      <protection hidden="1"/>
    </xf>
    <xf numFmtId="172" fontId="0" fillId="0" borderId="0" xfId="0" applyNumberFormat="1" applyBorder="1" applyAlignment="1" applyProtection="1">
      <alignment/>
      <protection hidden="1"/>
    </xf>
    <xf numFmtId="16" fontId="0" fillId="0" borderId="0" xfId="0" applyNumberFormat="1" applyBorder="1" applyAlignment="1" applyProtection="1">
      <alignment/>
      <protection hidden="1"/>
    </xf>
    <xf numFmtId="0" fontId="0" fillId="9" borderId="19" xfId="0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0" fontId="0" fillId="9" borderId="20" xfId="0" applyFill="1" applyBorder="1" applyAlignment="1" applyProtection="1">
      <alignment/>
      <protection hidden="1"/>
    </xf>
    <xf numFmtId="0" fontId="0" fillId="9" borderId="22" xfId="0" applyFill="1" applyBorder="1" applyAlignment="1" applyProtection="1">
      <alignment/>
      <protection hidden="1"/>
    </xf>
    <xf numFmtId="0" fontId="0" fillId="9" borderId="23" xfId="0" applyFill="1" applyBorder="1" applyAlignment="1" applyProtection="1">
      <alignment/>
      <protection hidden="1"/>
    </xf>
    <xf numFmtId="0" fontId="0" fillId="9" borderId="24" xfId="0" applyFill="1" applyBorder="1" applyAlignment="1" applyProtection="1">
      <alignment/>
      <protection hidden="1"/>
    </xf>
    <xf numFmtId="0" fontId="0" fillId="10" borderId="25" xfId="0" applyFill="1" applyBorder="1" applyAlignment="1" applyProtection="1">
      <alignment/>
      <protection hidden="1"/>
    </xf>
    <xf numFmtId="0" fontId="0" fillId="10" borderId="26" xfId="0" applyFill="1" applyBorder="1" applyAlignment="1" applyProtection="1">
      <alignment/>
      <protection hidden="1"/>
    </xf>
    <xf numFmtId="0" fontId="0" fillId="10" borderId="27" xfId="0" applyFill="1" applyBorder="1" applyAlignment="1" applyProtection="1">
      <alignment/>
      <protection hidden="1"/>
    </xf>
    <xf numFmtId="0" fontId="0" fillId="10" borderId="0" xfId="0" applyFill="1" applyAlignment="1" applyProtection="1">
      <alignment/>
      <protection hidden="1"/>
    </xf>
    <xf numFmtId="0" fontId="0" fillId="10" borderId="28" xfId="0" applyFill="1" applyBorder="1" applyAlignment="1" applyProtection="1">
      <alignment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10" borderId="29" xfId="0" applyFill="1" applyBorder="1" applyAlignment="1" applyProtection="1">
      <alignment/>
      <protection hidden="1"/>
    </xf>
    <xf numFmtId="0" fontId="49" fillId="10" borderId="0" xfId="0" applyFont="1" applyFill="1" applyBorder="1" applyAlignment="1" applyProtection="1">
      <alignment/>
      <protection hidden="1"/>
    </xf>
    <xf numFmtId="0" fontId="0" fillId="10" borderId="30" xfId="0" applyFill="1" applyBorder="1" applyAlignment="1" applyProtection="1">
      <alignment/>
      <protection hidden="1"/>
    </xf>
    <xf numFmtId="0" fontId="0" fillId="10" borderId="31" xfId="0" applyFill="1" applyBorder="1" applyAlignment="1" applyProtection="1">
      <alignment/>
      <protection hidden="1"/>
    </xf>
    <xf numFmtId="0" fontId="0" fillId="10" borderId="32" xfId="0" applyFill="1" applyBorder="1" applyAlignment="1" applyProtection="1">
      <alignment/>
      <protection hidden="1"/>
    </xf>
    <xf numFmtId="0" fontId="0" fillId="11" borderId="33" xfId="0" applyFill="1" applyBorder="1" applyAlignment="1" applyProtection="1">
      <alignment/>
      <protection hidden="1"/>
    </xf>
    <xf numFmtId="0" fontId="0" fillId="11" borderId="34" xfId="0" applyFill="1" applyBorder="1" applyAlignment="1" applyProtection="1">
      <alignment/>
      <protection hidden="1"/>
    </xf>
    <xf numFmtId="0" fontId="0" fillId="11" borderId="35" xfId="0" applyFill="1" applyBorder="1" applyAlignment="1" applyProtection="1">
      <alignment/>
      <protection hidden="1"/>
    </xf>
    <xf numFmtId="0" fontId="0" fillId="11" borderId="36" xfId="0" applyFill="1" applyBorder="1" applyAlignment="1" applyProtection="1">
      <alignment/>
      <protection hidden="1"/>
    </xf>
    <xf numFmtId="0" fontId="0" fillId="11" borderId="0" xfId="0" applyFill="1" applyBorder="1" applyAlignment="1" applyProtection="1">
      <alignment/>
      <protection hidden="1"/>
    </xf>
    <xf numFmtId="0" fontId="0" fillId="11" borderId="37" xfId="0" applyFill="1" applyBorder="1" applyAlignment="1" applyProtection="1">
      <alignment/>
      <protection hidden="1"/>
    </xf>
    <xf numFmtId="14" fontId="26" fillId="5" borderId="10" xfId="0" applyNumberFormat="1" applyFont="1" applyFill="1" applyBorder="1" applyAlignment="1" applyProtection="1">
      <alignment/>
      <protection hidden="1"/>
    </xf>
    <xf numFmtId="0" fontId="0" fillId="10" borderId="36" xfId="0" applyFill="1" applyBorder="1" applyAlignment="1" applyProtection="1">
      <alignment/>
      <protection hidden="1"/>
    </xf>
    <xf numFmtId="0" fontId="27" fillId="10" borderId="36" xfId="0" applyFont="1" applyFill="1" applyBorder="1" applyAlignment="1" applyProtection="1">
      <alignment/>
      <protection hidden="1"/>
    </xf>
    <xf numFmtId="0" fontId="28" fillId="10" borderId="0" xfId="0" applyFont="1" applyFill="1" applyBorder="1" applyAlignment="1" applyProtection="1">
      <alignment/>
      <protection hidden="1"/>
    </xf>
    <xf numFmtId="14" fontId="23" fillId="3" borderId="38" xfId="0" applyNumberFormat="1" applyFont="1" applyFill="1" applyBorder="1" applyAlignment="1" applyProtection="1">
      <alignment/>
      <protection hidden="1"/>
    </xf>
    <xf numFmtId="0" fontId="0" fillId="10" borderId="37" xfId="0" applyFill="1" applyBorder="1" applyAlignment="1" applyProtection="1">
      <alignment/>
      <protection hidden="1"/>
    </xf>
    <xf numFmtId="0" fontId="0" fillId="10" borderId="39" xfId="0" applyFill="1" applyBorder="1" applyAlignment="1" applyProtection="1">
      <alignment/>
      <protection hidden="1"/>
    </xf>
    <xf numFmtId="0" fontId="0" fillId="10" borderId="40" xfId="0" applyFill="1" applyBorder="1" applyAlignment="1" applyProtection="1">
      <alignment/>
      <protection hidden="1"/>
    </xf>
    <xf numFmtId="0" fontId="0" fillId="10" borderId="41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14" fontId="14" fillId="5" borderId="10" xfId="0" applyNumberFormat="1" applyFont="1" applyFill="1" applyBorder="1" applyAlignment="1" applyProtection="1">
      <alignment/>
      <protection hidden="1"/>
    </xf>
    <xf numFmtId="0" fontId="0" fillId="12" borderId="0" xfId="0" applyFill="1" applyAlignment="1" applyProtection="1">
      <alignment/>
      <protection hidden="1"/>
    </xf>
    <xf numFmtId="0" fontId="22" fillId="13" borderId="0" xfId="0" applyFont="1" applyFill="1" applyAlignment="1" applyProtection="1">
      <alignment/>
      <protection hidden="1"/>
    </xf>
    <xf numFmtId="0" fontId="18" fillId="13" borderId="0" xfId="0" applyFont="1" applyFill="1" applyAlignment="1" applyProtection="1">
      <alignment/>
      <protection hidden="1"/>
    </xf>
    <xf numFmtId="0" fontId="1" fillId="9" borderId="0" xfId="0" applyFont="1" applyFill="1" applyAlignment="1" applyProtection="1">
      <alignment/>
      <protection hidden="1"/>
    </xf>
    <xf numFmtId="0" fontId="1" fillId="13" borderId="0" xfId="0" applyFont="1" applyFill="1" applyAlignment="1" applyProtection="1">
      <alignment/>
      <protection hidden="1"/>
    </xf>
    <xf numFmtId="0" fontId="0" fillId="13" borderId="0" xfId="0" applyFill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36" fillId="2" borderId="16" xfId="0" applyFont="1" applyFill="1" applyBorder="1" applyAlignment="1" applyProtection="1">
      <alignment/>
      <protection hidden="1"/>
    </xf>
    <xf numFmtId="0" fontId="36" fillId="2" borderId="17" xfId="0" applyFont="1" applyFill="1" applyBorder="1" applyAlignment="1" applyProtection="1">
      <alignment/>
      <protection hidden="1"/>
    </xf>
    <xf numFmtId="0" fontId="36" fillId="2" borderId="18" xfId="0" applyFont="1" applyFill="1" applyBorder="1" applyAlignment="1" applyProtection="1">
      <alignment/>
      <protection hidden="1"/>
    </xf>
    <xf numFmtId="0" fontId="36" fillId="2" borderId="19" xfId="0" applyFont="1" applyFill="1" applyBorder="1" applyAlignment="1" applyProtection="1">
      <alignment/>
      <protection hidden="1"/>
    </xf>
    <xf numFmtId="0" fontId="36" fillId="2" borderId="0" xfId="0" applyFont="1" applyFill="1" applyBorder="1" applyAlignment="1" applyProtection="1">
      <alignment/>
      <protection hidden="1"/>
    </xf>
    <xf numFmtId="0" fontId="36" fillId="2" borderId="20" xfId="0" applyFont="1" applyFill="1" applyBorder="1" applyAlignment="1" applyProtection="1">
      <alignment/>
      <protection hidden="1"/>
    </xf>
    <xf numFmtId="0" fontId="0" fillId="3" borderId="16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3" borderId="19" xfId="0" applyFill="1" applyBorder="1" applyAlignment="1" applyProtection="1">
      <alignment/>
      <protection hidden="1"/>
    </xf>
    <xf numFmtId="0" fontId="0" fillId="4" borderId="20" xfId="0" applyFill="1" applyBorder="1" applyAlignment="1" applyProtection="1">
      <alignment/>
      <protection hidden="1"/>
    </xf>
    <xf numFmtId="0" fontId="0" fillId="3" borderId="22" xfId="0" applyFill="1" applyBorder="1" applyAlignment="1" applyProtection="1">
      <alignment/>
      <protection hidden="1"/>
    </xf>
    <xf numFmtId="0" fontId="0" fillId="3" borderId="23" xfId="0" applyFill="1" applyBorder="1" applyAlignment="1" applyProtection="1">
      <alignment/>
      <protection hidden="1"/>
    </xf>
    <xf numFmtId="0" fontId="0" fillId="4" borderId="23" xfId="0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14" fontId="54" fillId="5" borderId="42" xfId="0" applyNumberFormat="1" applyFont="1" applyFill="1" applyBorder="1" applyAlignment="1" applyProtection="1">
      <alignment horizontal="center"/>
      <protection hidden="1"/>
    </xf>
    <xf numFmtId="14" fontId="54" fillId="5" borderId="42" xfId="0" applyNumberFormat="1" applyFont="1" applyFill="1" applyBorder="1" applyAlignment="1" applyProtection="1">
      <alignment/>
      <protection hidden="1"/>
    </xf>
    <xf numFmtId="16" fontId="0" fillId="2" borderId="0" xfId="0" applyNumberFormat="1" applyFill="1" applyBorder="1" applyAlignment="1" applyProtection="1">
      <alignment horizontal="left"/>
      <protection hidden="1"/>
    </xf>
    <xf numFmtId="16" fontId="0" fillId="2" borderId="0" xfId="0" applyNumberFormat="1" applyFill="1" applyBorder="1" applyAlignment="1" applyProtection="1">
      <alignment/>
      <protection hidden="1"/>
    </xf>
    <xf numFmtId="172" fontId="0" fillId="2" borderId="0" xfId="0" applyNumberFormat="1" applyFill="1" applyBorder="1" applyAlignment="1" applyProtection="1">
      <alignment/>
      <protection hidden="1"/>
    </xf>
    <xf numFmtId="14" fontId="0" fillId="2" borderId="0" xfId="0" applyNumberFormat="1" applyFill="1" applyBorder="1" applyAlignment="1" applyProtection="1">
      <alignment/>
      <protection hidden="1"/>
    </xf>
    <xf numFmtId="14" fontId="54" fillId="2" borderId="10" xfId="0" applyNumberFormat="1" applyFont="1" applyFill="1" applyBorder="1" applyAlignment="1" applyProtection="1">
      <alignment/>
      <protection hidden="1"/>
    </xf>
    <xf numFmtId="0" fontId="36" fillId="2" borderId="22" xfId="0" applyFont="1" applyFill="1" applyBorder="1" applyAlignment="1" applyProtection="1">
      <alignment/>
      <protection hidden="1"/>
    </xf>
    <xf numFmtId="0" fontId="36" fillId="2" borderId="23" xfId="0" applyFont="1" applyFill="1" applyBorder="1" applyAlignment="1" applyProtection="1">
      <alignment/>
      <protection hidden="1"/>
    </xf>
    <xf numFmtId="0" fontId="0" fillId="2" borderId="23" xfId="0" applyFill="1" applyBorder="1" applyAlignment="1" applyProtection="1">
      <alignment/>
      <protection hidden="1"/>
    </xf>
    <xf numFmtId="0" fontId="0" fillId="2" borderId="24" xfId="0" applyFill="1" applyBorder="1" applyAlignment="1" applyProtection="1">
      <alignment/>
      <protection hidden="1"/>
    </xf>
    <xf numFmtId="0" fontId="36" fillId="2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14" fontId="9" fillId="5" borderId="10" xfId="0" applyNumberFormat="1" applyFont="1" applyFill="1" applyBorder="1" applyAlignment="1" applyProtection="1">
      <alignment/>
      <protection hidden="1"/>
    </xf>
    <xf numFmtId="0" fontId="0" fillId="14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0" fillId="3" borderId="18" xfId="0" applyFill="1" applyBorder="1" applyAlignment="1" applyProtection="1">
      <alignment/>
      <protection hidden="1"/>
    </xf>
    <xf numFmtId="14" fontId="12" fillId="5" borderId="38" xfId="0" applyNumberFormat="1" applyFont="1" applyFill="1" applyBorder="1" applyAlignment="1" applyProtection="1">
      <alignment/>
      <protection hidden="1"/>
    </xf>
    <xf numFmtId="0" fontId="0" fillId="3" borderId="20" xfId="0" applyFill="1" applyBorder="1" applyAlignment="1" applyProtection="1">
      <alignment/>
      <protection hidden="1"/>
    </xf>
    <xf numFmtId="0" fontId="0" fillId="3" borderId="24" xfId="0" applyFill="1" applyBorder="1" applyAlignment="1" applyProtection="1">
      <alignment/>
      <protection hidden="1"/>
    </xf>
    <xf numFmtId="0" fontId="0" fillId="2" borderId="43" xfId="0" applyFill="1" applyBorder="1" applyAlignment="1" applyProtection="1">
      <alignment/>
      <protection hidden="1"/>
    </xf>
    <xf numFmtId="0" fontId="0" fillId="2" borderId="44" xfId="0" applyFill="1" applyBorder="1" applyAlignment="1" applyProtection="1">
      <alignment/>
      <protection hidden="1"/>
    </xf>
    <xf numFmtId="0" fontId="0" fillId="2" borderId="45" xfId="0" applyFill="1" applyBorder="1" applyAlignment="1" applyProtection="1">
      <alignment/>
      <protection hidden="1"/>
    </xf>
    <xf numFmtId="0" fontId="0" fillId="2" borderId="46" xfId="0" applyFill="1" applyBorder="1" applyAlignment="1" applyProtection="1">
      <alignment/>
      <protection hidden="1"/>
    </xf>
    <xf numFmtId="0" fontId="0" fillId="2" borderId="47" xfId="0" applyFill="1" applyBorder="1" applyAlignment="1" applyProtection="1">
      <alignment/>
      <protection hidden="1"/>
    </xf>
    <xf numFmtId="0" fontId="36" fillId="2" borderId="46" xfId="0" applyFont="1" applyFill="1" applyBorder="1" applyAlignment="1" applyProtection="1">
      <alignment horizontal="centerContinuous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0" fontId="0" fillId="2" borderId="47" xfId="0" applyFill="1" applyBorder="1" applyAlignment="1" applyProtection="1">
      <alignment horizontal="centerContinuous"/>
      <protection hidden="1"/>
    </xf>
    <xf numFmtId="0" fontId="43" fillId="2" borderId="46" xfId="0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0" fontId="0" fillId="2" borderId="48" xfId="0" applyFill="1" applyBorder="1" applyAlignment="1" applyProtection="1">
      <alignment/>
      <protection hidden="1"/>
    </xf>
    <xf numFmtId="0" fontId="0" fillId="2" borderId="49" xfId="0" applyFill="1" applyBorder="1" applyAlignment="1" applyProtection="1">
      <alignment/>
      <protection hidden="1"/>
    </xf>
    <xf numFmtId="0" fontId="0" fillId="2" borderId="50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36" fillId="2" borderId="19" xfId="0" applyFont="1" applyFill="1" applyBorder="1" applyAlignment="1" applyProtection="1">
      <alignment horizontal="centerContinuous"/>
      <protection hidden="1"/>
    </xf>
    <xf numFmtId="0" fontId="0" fillId="2" borderId="20" xfId="0" applyFill="1" applyBorder="1" applyAlignment="1" applyProtection="1">
      <alignment horizontal="centerContinuous"/>
      <protection hidden="1"/>
    </xf>
    <xf numFmtId="0" fontId="43" fillId="2" borderId="19" xfId="0" applyFont="1" applyFill="1" applyBorder="1" applyAlignment="1" applyProtection="1">
      <alignment horizontal="center"/>
      <protection hidden="1"/>
    </xf>
    <xf numFmtId="0" fontId="0" fillId="2" borderId="22" xfId="0" applyFill="1" applyBorder="1" applyAlignment="1" applyProtection="1">
      <alignment/>
      <protection hidden="1"/>
    </xf>
    <xf numFmtId="0" fontId="21" fillId="15" borderId="0" xfId="0" applyFont="1" applyFill="1" applyAlignment="1" applyProtection="1">
      <alignment/>
      <protection hidden="1"/>
    </xf>
    <xf numFmtId="0" fontId="21" fillId="14" borderId="0" xfId="0" applyFont="1" applyFill="1" applyAlignment="1" applyProtection="1">
      <alignment/>
      <protection hidden="1"/>
    </xf>
    <xf numFmtId="0" fontId="10" fillId="14" borderId="0" xfId="0" applyFont="1" applyFill="1" applyAlignment="1" applyProtection="1">
      <alignment/>
      <protection hidden="1"/>
    </xf>
    <xf numFmtId="0" fontId="0" fillId="14" borderId="0" xfId="0" applyFill="1" applyAlignment="1" applyProtection="1">
      <alignment/>
      <protection hidden="1"/>
    </xf>
    <xf numFmtId="0" fontId="21" fillId="15" borderId="0" xfId="0" applyFont="1" applyFill="1" applyAlignment="1" applyProtection="1">
      <alignment horizontal="centerContinuous"/>
      <protection hidden="1"/>
    </xf>
    <xf numFmtId="0" fontId="21" fillId="14" borderId="0" xfId="0" applyFont="1" applyFill="1" applyAlignment="1" applyProtection="1">
      <alignment/>
      <protection hidden="1"/>
    </xf>
    <xf numFmtId="0" fontId="21" fillId="3" borderId="0" xfId="0" applyFont="1" applyFill="1" applyAlignment="1" applyProtection="1">
      <alignment/>
      <protection hidden="1"/>
    </xf>
    <xf numFmtId="16" fontId="0" fillId="14" borderId="0" xfId="0" applyNumberFormat="1" applyFill="1" applyAlignment="1" applyProtection="1">
      <alignment horizontal="left"/>
      <protection hidden="1"/>
    </xf>
    <xf numFmtId="16" fontId="0" fillId="14" borderId="0" xfId="0" applyNumberFormat="1" applyFill="1" applyAlignment="1" applyProtection="1">
      <alignment/>
      <protection hidden="1"/>
    </xf>
    <xf numFmtId="14" fontId="54" fillId="14" borderId="10" xfId="0" applyNumberFormat="1" applyFont="1" applyFill="1" applyBorder="1" applyAlignment="1" applyProtection="1">
      <alignment/>
      <protection hidden="1"/>
    </xf>
    <xf numFmtId="0" fontId="35" fillId="2" borderId="0" xfId="0" applyFont="1" applyFill="1" applyAlignment="1" applyProtection="1">
      <alignment horizontal="centerContinuous"/>
      <protection hidden="1"/>
    </xf>
    <xf numFmtId="0" fontId="16" fillId="2" borderId="0" xfId="0" applyFont="1" applyFill="1" applyAlignment="1" applyProtection="1">
      <alignment horizontal="centerContinuous"/>
      <protection hidden="1"/>
    </xf>
    <xf numFmtId="0" fontId="37" fillId="2" borderId="0" xfId="0" applyFont="1" applyFill="1" applyAlignment="1" applyProtection="1">
      <alignment horizontal="centerContinuous"/>
      <protection hidden="1"/>
    </xf>
    <xf numFmtId="0" fontId="38" fillId="2" borderId="0" xfId="0" applyFont="1" applyFill="1" applyAlignment="1" applyProtection="1">
      <alignment horizontal="centerContinuous"/>
      <protection hidden="1"/>
    </xf>
    <xf numFmtId="0" fontId="29" fillId="2" borderId="0" xfId="0" applyFont="1" applyFill="1" applyAlignment="1" applyProtection="1">
      <alignment horizontal="centerContinuous"/>
      <protection hidden="1"/>
    </xf>
    <xf numFmtId="0" fontId="21" fillId="14" borderId="51" xfId="0" applyFont="1" applyFill="1" applyBorder="1" applyAlignment="1" applyProtection="1">
      <alignment/>
      <protection hidden="1"/>
    </xf>
    <xf numFmtId="0" fontId="21" fillId="14" borderId="52" xfId="0" applyFont="1" applyFill="1" applyBorder="1" applyAlignment="1" applyProtection="1">
      <alignment/>
      <protection hidden="1"/>
    </xf>
    <xf numFmtId="0" fontId="21" fillId="14" borderId="53" xfId="0" applyFont="1" applyFill="1" applyBorder="1" applyAlignment="1" applyProtection="1">
      <alignment/>
      <protection hidden="1"/>
    </xf>
    <xf numFmtId="0" fontId="21" fillId="14" borderId="0" xfId="0" applyFont="1" applyFill="1" applyBorder="1" applyAlignment="1" applyProtection="1">
      <alignment/>
      <protection hidden="1"/>
    </xf>
    <xf numFmtId="0" fontId="21" fillId="14" borderId="54" xfId="0" applyFont="1" applyFill="1" applyBorder="1" applyAlignment="1" applyProtection="1">
      <alignment/>
      <protection hidden="1"/>
    </xf>
    <xf numFmtId="0" fontId="21" fillId="14" borderId="55" xfId="0" applyFont="1" applyFill="1" applyBorder="1" applyAlignment="1" applyProtection="1">
      <alignment horizontal="centerContinuous"/>
      <protection hidden="1"/>
    </xf>
    <xf numFmtId="0" fontId="21" fillId="14" borderId="0" xfId="0" applyFont="1" applyFill="1" applyBorder="1" applyAlignment="1" applyProtection="1">
      <alignment horizontal="centerContinuous"/>
      <protection hidden="1"/>
    </xf>
    <xf numFmtId="0" fontId="21" fillId="14" borderId="0" xfId="0" applyFont="1" applyFill="1" applyBorder="1" applyAlignment="1" applyProtection="1">
      <alignment/>
      <protection hidden="1"/>
    </xf>
    <xf numFmtId="0" fontId="21" fillId="14" borderId="55" xfId="0" applyFont="1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14" borderId="54" xfId="0" applyFill="1" applyBorder="1" applyAlignment="1" applyProtection="1">
      <alignment/>
      <protection hidden="1"/>
    </xf>
    <xf numFmtId="0" fontId="0" fillId="14" borderId="55" xfId="0" applyFill="1" applyBorder="1" applyAlignment="1" applyProtection="1">
      <alignment/>
      <protection hidden="1"/>
    </xf>
    <xf numFmtId="0" fontId="0" fillId="14" borderId="0" xfId="0" applyFill="1" applyBorder="1" applyAlignment="1" applyProtection="1">
      <alignment/>
      <protection hidden="1"/>
    </xf>
    <xf numFmtId="0" fontId="0" fillId="14" borderId="56" xfId="0" applyFill="1" applyBorder="1" applyAlignment="1" applyProtection="1">
      <alignment/>
      <protection hidden="1"/>
    </xf>
    <xf numFmtId="0" fontId="0" fillId="14" borderId="57" xfId="0" applyFill="1" applyBorder="1" applyAlignment="1" applyProtection="1">
      <alignment/>
      <protection hidden="1"/>
    </xf>
    <xf numFmtId="0" fontId="0" fillId="14" borderId="58" xfId="0" applyFill="1" applyBorder="1" applyAlignment="1" applyProtection="1">
      <alignment/>
      <protection hidden="1"/>
    </xf>
    <xf numFmtId="0" fontId="36" fillId="2" borderId="59" xfId="0" applyFont="1" applyFill="1" applyBorder="1" applyAlignment="1" applyProtection="1">
      <alignment/>
      <protection hidden="1"/>
    </xf>
    <xf numFmtId="0" fontId="36" fillId="2" borderId="60" xfId="0" applyFont="1" applyFill="1" applyBorder="1" applyAlignment="1" applyProtection="1">
      <alignment/>
      <protection hidden="1"/>
    </xf>
    <xf numFmtId="0" fontId="36" fillId="2" borderId="61" xfId="0" applyFont="1" applyFill="1" applyBorder="1" applyAlignment="1" applyProtection="1">
      <alignment/>
      <protection hidden="1"/>
    </xf>
    <xf numFmtId="0" fontId="36" fillId="2" borderId="0" xfId="0" applyFont="1" applyFill="1" applyBorder="1" applyAlignment="1" applyProtection="1">
      <alignment/>
      <protection hidden="1"/>
    </xf>
    <xf numFmtId="0" fontId="36" fillId="2" borderId="62" xfId="0" applyFont="1" applyFill="1" applyBorder="1" applyAlignment="1" applyProtection="1">
      <alignment/>
      <protection hidden="1"/>
    </xf>
    <xf numFmtId="0" fontId="74" fillId="2" borderId="63" xfId="0" applyFont="1" applyFill="1" applyBorder="1" applyAlignment="1" applyProtection="1">
      <alignment horizontal="centerContinuous"/>
      <protection hidden="1"/>
    </xf>
    <xf numFmtId="0" fontId="36" fillId="2" borderId="0" xfId="0" applyFont="1" applyFill="1" applyBorder="1" applyAlignment="1" applyProtection="1">
      <alignment horizontal="centerContinuous"/>
      <protection hidden="1"/>
    </xf>
    <xf numFmtId="0" fontId="36" fillId="2" borderId="63" xfId="0" applyFont="1" applyFill="1" applyBorder="1" applyAlignment="1" applyProtection="1">
      <alignment horizontal="centerContinuous"/>
      <protection hidden="1"/>
    </xf>
    <xf numFmtId="0" fontId="36" fillId="2" borderId="0" xfId="0" applyFont="1" applyFill="1" applyBorder="1" applyAlignment="1" applyProtection="1">
      <alignment/>
      <protection hidden="1"/>
    </xf>
    <xf numFmtId="0" fontId="18" fillId="2" borderId="63" xfId="0" applyFont="1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/>
      <protection hidden="1"/>
    </xf>
    <xf numFmtId="0" fontId="21" fillId="3" borderId="16" xfId="0" applyFont="1" applyFill="1" applyBorder="1" applyAlignment="1" applyProtection="1">
      <alignment/>
      <protection hidden="1"/>
    </xf>
    <xf numFmtId="0" fontId="21" fillId="3" borderId="17" xfId="0" applyFont="1" applyFill="1" applyBorder="1" applyAlignment="1" applyProtection="1">
      <alignment/>
      <protection hidden="1"/>
    </xf>
    <xf numFmtId="0" fontId="21" fillId="3" borderId="18" xfId="0" applyFont="1" applyFill="1" applyBorder="1" applyAlignment="1" applyProtection="1">
      <alignment/>
      <protection hidden="1"/>
    </xf>
    <xf numFmtId="0" fontId="0" fillId="2" borderId="62" xfId="0" applyFill="1" applyBorder="1" applyAlignment="1" applyProtection="1">
      <alignment/>
      <protection hidden="1"/>
    </xf>
    <xf numFmtId="0" fontId="21" fillId="3" borderId="19" xfId="0" applyFont="1" applyFill="1" applyBorder="1" applyAlignment="1" applyProtection="1">
      <alignment/>
      <protection hidden="1"/>
    </xf>
    <xf numFmtId="14" fontId="12" fillId="5" borderId="42" xfId="0" applyNumberFormat="1" applyFont="1" applyFill="1" applyBorder="1" applyAlignment="1" applyProtection="1">
      <alignment/>
      <protection hidden="1"/>
    </xf>
    <xf numFmtId="0" fontId="21" fillId="3" borderId="20" xfId="0" applyFont="1" applyFill="1" applyBorder="1" applyAlignment="1" applyProtection="1">
      <alignment/>
      <protection hidden="1"/>
    </xf>
    <xf numFmtId="0" fontId="21" fillId="3" borderId="22" xfId="0" applyFont="1" applyFill="1" applyBorder="1" applyAlignment="1" applyProtection="1">
      <alignment/>
      <protection hidden="1"/>
    </xf>
    <xf numFmtId="0" fontId="21" fillId="3" borderId="23" xfId="0" applyFont="1" applyFill="1" applyBorder="1" applyAlignment="1" applyProtection="1">
      <alignment/>
      <protection hidden="1"/>
    </xf>
    <xf numFmtId="0" fontId="21" fillId="3" borderId="24" xfId="0" applyFont="1" applyFill="1" applyBorder="1" applyAlignment="1" applyProtection="1">
      <alignment/>
      <protection hidden="1"/>
    </xf>
    <xf numFmtId="0" fontId="21" fillId="2" borderId="63" xfId="0" applyFont="1" applyFill="1" applyBorder="1" applyAlignment="1" applyProtection="1">
      <alignment/>
      <protection hidden="1"/>
    </xf>
    <xf numFmtId="0" fontId="0" fillId="2" borderId="63" xfId="0" applyFill="1" applyBorder="1" applyAlignment="1" applyProtection="1">
      <alignment/>
      <protection hidden="1"/>
    </xf>
    <xf numFmtId="0" fontId="0" fillId="2" borderId="64" xfId="0" applyFill="1" applyBorder="1" applyAlignment="1" applyProtection="1">
      <alignment/>
      <protection hidden="1"/>
    </xf>
    <xf numFmtId="0" fontId="0" fillId="2" borderId="65" xfId="0" applyFill="1" applyBorder="1" applyAlignment="1" applyProtection="1">
      <alignment/>
      <protection hidden="1"/>
    </xf>
    <xf numFmtId="0" fontId="0" fillId="2" borderId="66" xfId="0" applyFill="1" applyBorder="1" applyAlignment="1" applyProtection="1">
      <alignment/>
      <protection hidden="1"/>
    </xf>
    <xf numFmtId="0" fontId="43" fillId="2" borderId="47" xfId="0" applyFont="1" applyFill="1" applyBorder="1" applyAlignment="1" applyProtection="1">
      <alignment horizontal="center"/>
      <protection hidden="1"/>
    </xf>
    <xf numFmtId="14" fontId="12" fillId="5" borderId="67" xfId="0" applyNumberFormat="1" applyFont="1" applyFill="1" applyBorder="1" applyAlignment="1" applyProtection="1">
      <alignment/>
      <protection hidden="1"/>
    </xf>
    <xf numFmtId="0" fontId="43" fillId="2" borderId="20" xfId="0" applyFont="1" applyFill="1" applyBorder="1" applyAlignment="1" applyProtection="1">
      <alignment horizontal="center"/>
      <protection hidden="1"/>
    </xf>
    <xf numFmtId="0" fontId="29" fillId="2" borderId="0" xfId="0" applyFont="1" applyFill="1" applyAlignment="1" applyProtection="1">
      <alignment/>
      <protection hidden="1"/>
    </xf>
    <xf numFmtId="0" fontId="0" fillId="16" borderId="16" xfId="0" applyFill="1" applyBorder="1" applyAlignment="1" applyProtection="1">
      <alignment/>
      <protection hidden="1"/>
    </xf>
    <xf numFmtId="0" fontId="0" fillId="16" borderId="17" xfId="0" applyFill="1" applyBorder="1" applyAlignment="1" applyProtection="1">
      <alignment/>
      <protection hidden="1"/>
    </xf>
    <xf numFmtId="0" fontId="0" fillId="16" borderId="18" xfId="0" applyFill="1" applyBorder="1" applyAlignment="1" applyProtection="1">
      <alignment/>
      <protection hidden="1"/>
    </xf>
    <xf numFmtId="0" fontId="0" fillId="16" borderId="19" xfId="0" applyFill="1" applyBorder="1" applyAlignment="1" applyProtection="1">
      <alignment/>
      <protection hidden="1"/>
    </xf>
    <xf numFmtId="14" fontId="12" fillId="5" borderId="67" xfId="0" applyNumberFormat="1" applyFont="1" applyFill="1" applyBorder="1" applyAlignment="1" applyProtection="1">
      <alignment horizontal="center"/>
      <protection hidden="1"/>
    </xf>
    <xf numFmtId="0" fontId="0" fillId="16" borderId="20" xfId="0" applyFill="1" applyBorder="1" applyAlignment="1" applyProtection="1">
      <alignment/>
      <protection hidden="1"/>
    </xf>
    <xf numFmtId="0" fontId="0" fillId="16" borderId="22" xfId="0" applyFill="1" applyBorder="1" applyAlignment="1" applyProtection="1">
      <alignment/>
      <protection hidden="1"/>
    </xf>
    <xf numFmtId="0" fontId="0" fillId="16" borderId="23" xfId="0" applyFill="1" applyBorder="1" applyAlignment="1" applyProtection="1">
      <alignment/>
      <protection hidden="1"/>
    </xf>
    <xf numFmtId="0" fontId="0" fillId="16" borderId="24" xfId="0" applyFill="1" applyBorder="1" applyAlignment="1" applyProtection="1">
      <alignment/>
      <protection hidden="1"/>
    </xf>
    <xf numFmtId="14" fontId="40" fillId="16" borderId="9" xfId="0" applyNumberFormat="1" applyFont="1" applyFill="1" applyBorder="1" applyAlignment="1" applyProtection="1">
      <alignment/>
      <protection hidden="1"/>
    </xf>
    <xf numFmtId="0" fontId="38" fillId="2" borderId="19" xfId="0" applyFont="1" applyFill="1" applyBorder="1" applyAlignment="1" applyProtection="1">
      <alignment horizontal="centerContinuous"/>
      <protection hidden="1"/>
    </xf>
    <xf numFmtId="14" fontId="12" fillId="5" borderId="68" xfId="0" applyNumberFormat="1" applyFont="1" applyFill="1" applyBorder="1" applyAlignment="1" applyProtection="1">
      <alignment horizontal="center"/>
      <protection hidden="1"/>
    </xf>
    <xf numFmtId="0" fontId="21" fillId="14" borderId="69" xfId="0" applyFont="1" applyFill="1" applyBorder="1" applyAlignment="1" applyProtection="1">
      <alignment/>
      <protection hidden="1"/>
    </xf>
    <xf numFmtId="0" fontId="21" fillId="14" borderId="70" xfId="0" applyFont="1" applyFill="1" applyBorder="1" applyAlignment="1" applyProtection="1">
      <alignment/>
      <protection hidden="1"/>
    </xf>
    <xf numFmtId="0" fontId="21" fillId="14" borderId="71" xfId="0" applyFont="1" applyFill="1" applyBorder="1" applyAlignment="1" applyProtection="1">
      <alignment/>
      <protection hidden="1"/>
    </xf>
    <xf numFmtId="0" fontId="21" fillId="14" borderId="72" xfId="0" applyFont="1" applyFill="1" applyBorder="1" applyAlignment="1" applyProtection="1">
      <alignment horizontal="centerContinuous"/>
      <protection hidden="1"/>
    </xf>
    <xf numFmtId="0" fontId="21" fillId="14" borderId="73" xfId="0" applyFont="1" applyFill="1" applyBorder="1" applyAlignment="1" applyProtection="1">
      <alignment horizontal="centerContinuous"/>
      <protection hidden="1"/>
    </xf>
    <xf numFmtId="0" fontId="72" fillId="14" borderId="0" xfId="0" applyFont="1" applyFill="1" applyBorder="1" applyAlignment="1" applyProtection="1">
      <alignment/>
      <protection hidden="1"/>
    </xf>
    <xf numFmtId="0" fontId="18" fillId="14" borderId="72" xfId="0" applyFont="1" applyFill="1" applyBorder="1" applyAlignment="1" applyProtection="1">
      <alignment/>
      <protection hidden="1"/>
    </xf>
    <xf numFmtId="0" fontId="21" fillId="3" borderId="74" xfId="0" applyFont="1" applyFill="1" applyBorder="1" applyAlignment="1" applyProtection="1">
      <alignment/>
      <protection hidden="1"/>
    </xf>
    <xf numFmtId="0" fontId="21" fillId="3" borderId="75" xfId="0" applyFont="1" applyFill="1" applyBorder="1" applyAlignment="1" applyProtection="1">
      <alignment/>
      <protection hidden="1"/>
    </xf>
    <xf numFmtId="0" fontId="21" fillId="3" borderId="76" xfId="0" applyFont="1" applyFill="1" applyBorder="1" applyAlignment="1" applyProtection="1">
      <alignment/>
      <protection hidden="1"/>
    </xf>
    <xf numFmtId="0" fontId="21" fillId="14" borderId="73" xfId="0" applyFont="1" applyFill="1" applyBorder="1" applyAlignment="1" applyProtection="1">
      <alignment/>
      <protection hidden="1"/>
    </xf>
    <xf numFmtId="0" fontId="21" fillId="3" borderId="77" xfId="0" applyFont="1" applyFill="1" applyBorder="1" applyAlignment="1" applyProtection="1">
      <alignment/>
      <protection hidden="1"/>
    </xf>
    <xf numFmtId="14" fontId="12" fillId="5" borderId="78" xfId="0" applyNumberFormat="1" applyFont="1" applyFill="1" applyBorder="1" applyAlignment="1" applyProtection="1">
      <alignment horizontal="center"/>
      <protection hidden="1"/>
    </xf>
    <xf numFmtId="0" fontId="21" fillId="3" borderId="79" xfId="0" applyFont="1" applyFill="1" applyBorder="1" applyAlignment="1" applyProtection="1">
      <alignment/>
      <protection hidden="1"/>
    </xf>
    <xf numFmtId="0" fontId="21" fillId="3" borderId="80" xfId="0" applyFont="1" applyFill="1" applyBorder="1" applyAlignment="1" applyProtection="1">
      <alignment/>
      <protection hidden="1"/>
    </xf>
    <xf numFmtId="0" fontId="21" fillId="3" borderId="81" xfId="0" applyFont="1" applyFill="1" applyBorder="1" applyAlignment="1" applyProtection="1">
      <alignment/>
      <protection hidden="1"/>
    </xf>
    <xf numFmtId="0" fontId="21" fillId="3" borderId="82" xfId="0" applyFont="1" applyFill="1" applyBorder="1" applyAlignment="1" applyProtection="1">
      <alignment/>
      <protection hidden="1"/>
    </xf>
    <xf numFmtId="0" fontId="21" fillId="14" borderId="72" xfId="0" applyFont="1" applyFill="1" applyBorder="1" applyAlignment="1" applyProtection="1">
      <alignment/>
      <protection hidden="1"/>
    </xf>
    <xf numFmtId="0" fontId="0" fillId="14" borderId="72" xfId="0" applyFill="1" applyBorder="1" applyAlignment="1" applyProtection="1">
      <alignment/>
      <protection hidden="1"/>
    </xf>
    <xf numFmtId="0" fontId="0" fillId="14" borderId="73" xfId="0" applyFill="1" applyBorder="1" applyAlignment="1" applyProtection="1">
      <alignment/>
      <protection hidden="1"/>
    </xf>
    <xf numFmtId="0" fontId="0" fillId="14" borderId="83" xfId="0" applyFill="1" applyBorder="1" applyAlignment="1" applyProtection="1">
      <alignment/>
      <protection hidden="1"/>
    </xf>
    <xf numFmtId="0" fontId="0" fillId="14" borderId="84" xfId="0" applyFill="1" applyBorder="1" applyAlignment="1" applyProtection="1">
      <alignment/>
      <protection hidden="1"/>
    </xf>
    <xf numFmtId="0" fontId="0" fillId="14" borderId="85" xfId="0" applyFill="1" applyBorder="1" applyAlignment="1" applyProtection="1">
      <alignment/>
      <protection hidden="1"/>
    </xf>
    <xf numFmtId="0" fontId="0" fillId="2" borderId="86" xfId="0" applyFill="1" applyBorder="1" applyAlignment="1" applyProtection="1">
      <alignment/>
      <protection hidden="1"/>
    </xf>
    <xf numFmtId="0" fontId="0" fillId="2" borderId="87" xfId="0" applyFill="1" applyBorder="1" applyAlignment="1" applyProtection="1">
      <alignment/>
      <protection hidden="1"/>
    </xf>
    <xf numFmtId="0" fontId="0" fillId="2" borderId="88" xfId="0" applyFill="1" applyBorder="1" applyAlignment="1" applyProtection="1">
      <alignment/>
      <protection hidden="1"/>
    </xf>
    <xf numFmtId="0" fontId="0" fillId="2" borderId="89" xfId="0" applyFill="1" applyBorder="1" applyAlignment="1" applyProtection="1">
      <alignment/>
      <protection hidden="1"/>
    </xf>
    <xf numFmtId="0" fontId="0" fillId="2" borderId="90" xfId="0" applyFill="1" applyBorder="1" applyAlignment="1" applyProtection="1">
      <alignment/>
      <protection hidden="1"/>
    </xf>
    <xf numFmtId="0" fontId="0" fillId="16" borderId="91" xfId="0" applyFill="1" applyBorder="1" applyAlignment="1" applyProtection="1">
      <alignment/>
      <protection hidden="1"/>
    </xf>
    <xf numFmtId="0" fontId="0" fillId="16" borderId="92" xfId="0" applyFill="1" applyBorder="1" applyAlignment="1" applyProtection="1">
      <alignment/>
      <protection hidden="1"/>
    </xf>
    <xf numFmtId="0" fontId="0" fillId="16" borderId="93" xfId="0" applyFill="1" applyBorder="1" applyAlignment="1" applyProtection="1">
      <alignment/>
      <protection hidden="1"/>
    </xf>
    <xf numFmtId="0" fontId="0" fillId="16" borderId="94" xfId="0" applyFill="1" applyBorder="1" applyAlignment="1" applyProtection="1">
      <alignment/>
      <protection hidden="1"/>
    </xf>
    <xf numFmtId="0" fontId="0" fillId="16" borderId="95" xfId="0" applyFill="1" applyBorder="1" applyAlignment="1" applyProtection="1">
      <alignment/>
      <protection hidden="1"/>
    </xf>
    <xf numFmtId="0" fontId="0" fillId="16" borderId="96" xfId="0" applyFill="1" applyBorder="1" applyAlignment="1" applyProtection="1">
      <alignment/>
      <protection hidden="1"/>
    </xf>
    <xf numFmtId="0" fontId="0" fillId="16" borderId="97" xfId="0" applyFill="1" applyBorder="1" applyAlignment="1" applyProtection="1">
      <alignment/>
      <protection hidden="1"/>
    </xf>
    <xf numFmtId="0" fontId="0" fillId="16" borderId="98" xfId="0" applyFill="1" applyBorder="1" applyAlignment="1" applyProtection="1">
      <alignment/>
      <protection hidden="1"/>
    </xf>
    <xf numFmtId="14" fontId="54" fillId="5" borderId="99" xfId="0" applyNumberFormat="1" applyFont="1" applyFill="1" applyBorder="1" applyAlignment="1" applyProtection="1">
      <alignment/>
      <protection hidden="1"/>
    </xf>
    <xf numFmtId="0" fontId="0" fillId="2" borderId="100" xfId="0" applyFill="1" applyBorder="1" applyAlignment="1" applyProtection="1">
      <alignment/>
      <protection hidden="1"/>
    </xf>
    <xf numFmtId="0" fontId="0" fillId="2" borderId="101" xfId="0" applyFill="1" applyBorder="1" applyAlignment="1" applyProtection="1">
      <alignment/>
      <protection hidden="1"/>
    </xf>
    <xf numFmtId="0" fontId="0" fillId="2" borderId="102" xfId="0" applyFill="1" applyBorder="1" applyAlignment="1" applyProtection="1">
      <alignment/>
      <protection hidden="1"/>
    </xf>
    <xf numFmtId="0" fontId="46" fillId="2" borderId="0" xfId="0" applyFont="1" applyFill="1" applyAlignment="1" applyProtection="1">
      <alignment horizontal="centerContinuous"/>
      <protection hidden="1"/>
    </xf>
    <xf numFmtId="0" fontId="45" fillId="2" borderId="0" xfId="0" applyFont="1" applyFill="1" applyAlignment="1" applyProtection="1">
      <alignment horizontal="centerContinuous"/>
      <protection hidden="1"/>
    </xf>
    <xf numFmtId="0" fontId="47" fillId="3" borderId="0" xfId="0" applyFont="1" applyFill="1" applyAlignment="1" applyProtection="1">
      <alignment/>
      <protection hidden="1"/>
    </xf>
    <xf numFmtId="0" fontId="18" fillId="3" borderId="0" xfId="0" applyFont="1" applyFill="1" applyAlignment="1" applyProtection="1">
      <alignment/>
      <protection hidden="1"/>
    </xf>
    <xf numFmtId="0" fontId="0" fillId="17" borderId="0" xfId="0" applyFill="1" applyAlignment="1" applyProtection="1">
      <alignment/>
      <protection hidden="1"/>
    </xf>
    <xf numFmtId="14" fontId="44" fillId="5" borderId="103" xfId="0" applyNumberFormat="1" applyFont="1" applyFill="1" applyBorder="1" applyAlignment="1" applyProtection="1">
      <alignment/>
      <protection hidden="1"/>
    </xf>
    <xf numFmtId="0" fontId="0" fillId="4" borderId="104" xfId="0" applyFill="1" applyBorder="1" applyAlignment="1" applyProtection="1">
      <alignment/>
      <protection hidden="1"/>
    </xf>
    <xf numFmtId="0" fontId="0" fillId="2" borderId="105" xfId="0" applyFill="1" applyBorder="1" applyAlignment="1" applyProtection="1">
      <alignment/>
      <protection hidden="1"/>
    </xf>
    <xf numFmtId="0" fontId="0" fillId="18" borderId="0" xfId="0" applyFill="1" applyAlignment="1" applyProtection="1">
      <alignment/>
      <protection hidden="1"/>
    </xf>
    <xf numFmtId="14" fontId="0" fillId="18" borderId="0" xfId="0" applyNumberFormat="1" applyFill="1" applyAlignment="1" applyProtection="1">
      <alignment/>
      <protection hidden="1"/>
    </xf>
    <xf numFmtId="0" fontId="61" fillId="18" borderId="0" xfId="0" applyFont="1" applyFill="1" applyAlignment="1" applyProtection="1">
      <alignment/>
      <protection hidden="1"/>
    </xf>
    <xf numFmtId="14" fontId="58" fillId="5" borderId="99" xfId="0" applyNumberFormat="1" applyFont="1" applyFill="1" applyBorder="1" applyAlignment="1" applyProtection="1">
      <alignment horizontal="center"/>
      <protection hidden="1" locked="0"/>
    </xf>
    <xf numFmtId="14" fontId="0" fillId="14" borderId="0" xfId="0" applyNumberFormat="1" applyFill="1" applyAlignment="1" applyProtection="1">
      <alignment/>
      <protection hidden="1"/>
    </xf>
    <xf numFmtId="0" fontId="57" fillId="14" borderId="0" xfId="0" applyFont="1" applyFill="1" applyAlignment="1" applyProtection="1">
      <alignment/>
      <protection hidden="1"/>
    </xf>
    <xf numFmtId="0" fontId="30" fillId="6" borderId="0" xfId="0" applyFont="1" applyFill="1" applyAlignment="1" applyProtection="1">
      <alignment horizontal="center"/>
      <protection hidden="1"/>
    </xf>
    <xf numFmtId="0" fontId="43" fillId="2" borderId="106" xfId="0" applyFont="1" applyFill="1" applyBorder="1" applyAlignment="1" applyProtection="1">
      <alignment horizontal="center"/>
      <protection hidden="1"/>
    </xf>
    <xf numFmtId="0" fontId="17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40" fillId="3" borderId="0" xfId="0" applyFont="1" applyFill="1" applyBorder="1" applyAlignment="1" applyProtection="1">
      <alignment horizontal="center"/>
      <protection hidden="1" locked="0"/>
    </xf>
    <xf numFmtId="0" fontId="40" fillId="3" borderId="107" xfId="0" applyFont="1" applyFill="1" applyBorder="1" applyAlignment="1" applyProtection="1">
      <alignment horizontal="center"/>
      <protection hidden="1" locked="0"/>
    </xf>
    <xf numFmtId="0" fontId="40" fillId="14" borderId="107" xfId="0" applyFont="1" applyFill="1" applyBorder="1" applyAlignment="1" applyProtection="1">
      <alignment horizontal="center"/>
      <protection hidden="1" locked="0"/>
    </xf>
    <xf numFmtId="0" fontId="40" fillId="16" borderId="107" xfId="0" applyFont="1" applyFill="1" applyBorder="1" applyAlignment="1" applyProtection="1">
      <alignment horizontal="center"/>
      <protection hidden="1" locked="0"/>
    </xf>
    <xf numFmtId="0" fontId="93" fillId="7" borderId="0" xfId="0" applyFont="1" applyFill="1" applyAlignment="1" applyProtection="1">
      <alignment horizontal="center" vertical="center"/>
      <protection hidden="1"/>
    </xf>
    <xf numFmtId="0" fontId="91" fillId="18" borderId="0" xfId="0" applyFont="1" applyFill="1" applyAlignment="1" applyProtection="1">
      <alignment horizontal="center"/>
      <protection hidden="1"/>
    </xf>
    <xf numFmtId="0" fontId="6" fillId="16" borderId="89" xfId="0" applyFont="1" applyFill="1" applyBorder="1" applyAlignment="1" applyProtection="1">
      <alignment horizontal="center"/>
      <protection hidden="1"/>
    </xf>
    <xf numFmtId="0" fontId="6" fillId="16" borderId="0" xfId="0" applyFont="1" applyFill="1" applyBorder="1" applyAlignment="1" applyProtection="1">
      <alignment horizontal="center"/>
      <protection hidden="1"/>
    </xf>
    <xf numFmtId="0" fontId="6" fillId="16" borderId="90" xfId="0" applyFont="1" applyFill="1" applyBorder="1" applyAlignment="1" applyProtection="1">
      <alignment horizontal="center"/>
      <protection hidden="1"/>
    </xf>
    <xf numFmtId="0" fontId="6" fillId="16" borderId="86" xfId="0" applyFont="1" applyFill="1" applyBorder="1" applyAlignment="1" applyProtection="1">
      <alignment horizontal="center"/>
      <protection hidden="1"/>
    </xf>
    <xf numFmtId="0" fontId="6" fillId="16" borderId="87" xfId="0" applyFont="1" applyFill="1" applyBorder="1" applyAlignment="1" applyProtection="1">
      <alignment horizontal="center"/>
      <protection hidden="1"/>
    </xf>
    <xf numFmtId="0" fontId="6" fillId="16" borderId="88" xfId="0" applyFont="1" applyFill="1" applyBorder="1" applyAlignment="1" applyProtection="1">
      <alignment horizontal="center"/>
      <protection hidden="1"/>
    </xf>
    <xf numFmtId="0" fontId="6" fillId="16" borderId="89" xfId="0" applyFont="1" applyFill="1" applyBorder="1" applyAlignment="1" applyProtection="1">
      <alignment horizontal="center" vertical="center" wrapText="1"/>
      <protection hidden="1"/>
    </xf>
    <xf numFmtId="0" fontId="6" fillId="16" borderId="0" xfId="0" applyFont="1" applyFill="1" applyBorder="1" applyAlignment="1" applyProtection="1">
      <alignment horizontal="center" vertical="center" wrapText="1"/>
      <protection hidden="1"/>
    </xf>
    <xf numFmtId="0" fontId="6" fillId="16" borderId="90" xfId="0" applyFont="1" applyFill="1" applyBorder="1" applyAlignment="1" applyProtection="1">
      <alignment horizontal="center" vertical="center" wrapText="1"/>
      <protection hidden="1"/>
    </xf>
    <xf numFmtId="0" fontId="6" fillId="16" borderId="100" xfId="0" applyFont="1" applyFill="1" applyBorder="1" applyAlignment="1" applyProtection="1">
      <alignment horizontal="center" vertical="center" wrapText="1"/>
      <protection hidden="1"/>
    </xf>
    <xf numFmtId="0" fontId="6" fillId="16" borderId="101" xfId="0" applyFont="1" applyFill="1" applyBorder="1" applyAlignment="1" applyProtection="1">
      <alignment horizontal="center" vertical="center" wrapText="1"/>
      <protection hidden="1"/>
    </xf>
    <xf numFmtId="0" fontId="6" fillId="16" borderId="102" xfId="0" applyFont="1" applyFill="1" applyBorder="1" applyAlignment="1" applyProtection="1">
      <alignment horizontal="center" vertical="center" wrapText="1"/>
      <protection hidden="1"/>
    </xf>
    <xf numFmtId="14" fontId="62" fillId="4" borderId="108" xfId="0" applyNumberFormat="1" applyFont="1" applyFill="1" applyBorder="1" applyAlignment="1" applyProtection="1">
      <alignment horizontal="center"/>
      <protection hidden="1" locked="0"/>
    </xf>
    <xf numFmtId="14" fontId="62" fillId="4" borderId="109" xfId="0" applyNumberFormat="1" applyFont="1" applyFill="1" applyBorder="1" applyAlignment="1" applyProtection="1">
      <alignment horizontal="center"/>
      <protection hidden="1" locked="0"/>
    </xf>
    <xf numFmtId="14" fontId="62" fillId="4" borderId="110" xfId="0" applyNumberFormat="1" applyFont="1" applyFill="1" applyBorder="1" applyAlignment="1" applyProtection="1">
      <alignment horizontal="center"/>
      <protection hidden="1" locked="0"/>
    </xf>
    <xf numFmtId="0" fontId="64" fillId="14" borderId="0" xfId="0" applyFont="1" applyFill="1" applyAlignment="1" applyProtection="1">
      <alignment horizontal="center"/>
      <protection hidden="1"/>
    </xf>
    <xf numFmtId="0" fontId="64" fillId="14" borderId="5" xfId="0" applyFont="1" applyFill="1" applyBorder="1" applyAlignment="1" applyProtection="1">
      <alignment horizontal="center"/>
      <protection hidden="1"/>
    </xf>
    <xf numFmtId="0" fontId="92" fillId="18" borderId="0" xfId="0" applyFont="1" applyFill="1" applyAlignment="1" applyProtection="1">
      <alignment horizontal="center"/>
      <protection hidden="1"/>
    </xf>
    <xf numFmtId="0" fontId="60" fillId="14" borderId="99" xfId="0" applyFont="1" applyFill="1" applyBorder="1" applyAlignment="1" applyProtection="1">
      <alignment horizontal="center"/>
      <protection hidden="1"/>
    </xf>
    <xf numFmtId="0" fontId="43" fillId="2" borderId="111" xfId="0" applyFont="1" applyFill="1" applyBorder="1" applyAlignment="1" applyProtection="1">
      <alignment horizontal="center"/>
      <protection hidden="1"/>
    </xf>
    <xf numFmtId="0" fontId="43" fillId="2" borderId="112" xfId="0" applyFont="1" applyFill="1" applyBorder="1" applyAlignment="1" applyProtection="1">
      <alignment horizontal="center"/>
      <protection hidden="1"/>
    </xf>
    <xf numFmtId="0" fontId="43" fillId="2" borderId="42" xfId="0" applyFont="1" applyFill="1" applyBorder="1" applyAlignment="1" applyProtection="1">
      <alignment horizontal="center"/>
      <protection hidden="1"/>
    </xf>
    <xf numFmtId="14" fontId="12" fillId="5" borderId="106" xfId="0" applyNumberFormat="1" applyFont="1" applyFill="1" applyBorder="1" applyAlignment="1" applyProtection="1">
      <alignment horizontal="center"/>
      <protection hidden="1"/>
    </xf>
    <xf numFmtId="14" fontId="12" fillId="5" borderId="111" xfId="0" applyNumberFormat="1" applyFont="1" applyFill="1" applyBorder="1" applyAlignment="1" applyProtection="1">
      <alignment horizontal="center"/>
      <protection hidden="1"/>
    </xf>
    <xf numFmtId="14" fontId="12" fillId="5" borderId="112" xfId="0" applyNumberFormat="1" applyFont="1" applyFill="1" applyBorder="1" applyAlignment="1" applyProtection="1">
      <alignment horizontal="center"/>
      <protection hidden="1"/>
    </xf>
    <xf numFmtId="0" fontId="87" fillId="2" borderId="19" xfId="0" applyFont="1" applyFill="1" applyBorder="1" applyAlignment="1" applyProtection="1">
      <alignment horizontal="center"/>
      <protection hidden="1"/>
    </xf>
    <xf numFmtId="0" fontId="87" fillId="2" borderId="0" xfId="0" applyFont="1" applyFill="1" applyBorder="1" applyAlignment="1" applyProtection="1">
      <alignment horizontal="center"/>
      <protection hidden="1"/>
    </xf>
    <xf numFmtId="0" fontId="87" fillId="2" borderId="20" xfId="0" applyFont="1" applyFill="1" applyBorder="1" applyAlignment="1" applyProtection="1">
      <alignment horizontal="center"/>
      <protection hidden="1"/>
    </xf>
    <xf numFmtId="0" fontId="37" fillId="2" borderId="19" xfId="0" applyFont="1" applyFill="1" applyBorder="1" applyAlignment="1" applyProtection="1">
      <alignment horizontal="center"/>
      <protection hidden="1"/>
    </xf>
    <xf numFmtId="0" fontId="37" fillId="2" borderId="0" xfId="0" applyFont="1" applyFill="1" applyBorder="1" applyAlignment="1" applyProtection="1">
      <alignment horizontal="center"/>
      <protection hidden="1"/>
    </xf>
    <xf numFmtId="0" fontId="37" fillId="2" borderId="20" xfId="0" applyFont="1" applyFill="1" applyBorder="1" applyAlignment="1" applyProtection="1">
      <alignment horizontal="center"/>
      <protection hidden="1"/>
    </xf>
    <xf numFmtId="0" fontId="65" fillId="2" borderId="19" xfId="0" applyFont="1" applyFill="1" applyBorder="1" applyAlignment="1" applyProtection="1">
      <alignment horizontal="center"/>
      <protection hidden="1"/>
    </xf>
    <xf numFmtId="0" fontId="65" fillId="2" borderId="0" xfId="0" applyFont="1" applyFill="1" applyBorder="1" applyAlignment="1" applyProtection="1">
      <alignment horizontal="center"/>
      <protection hidden="1"/>
    </xf>
    <xf numFmtId="0" fontId="65" fillId="2" borderId="20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6" fillId="9" borderId="0" xfId="0" applyFont="1" applyFill="1" applyAlignment="1" applyProtection="1">
      <alignment horizontal="center"/>
      <protection hidden="1"/>
    </xf>
    <xf numFmtId="0" fontId="24" fillId="11" borderId="36" xfId="0" applyFont="1" applyFill="1" applyBorder="1" applyAlignment="1" applyProtection="1">
      <alignment horizontal="center"/>
      <protection hidden="1"/>
    </xf>
    <xf numFmtId="0" fontId="24" fillId="11" borderId="0" xfId="0" applyFont="1" applyFill="1" applyBorder="1" applyAlignment="1" applyProtection="1">
      <alignment horizontal="center"/>
      <protection hidden="1"/>
    </xf>
    <xf numFmtId="0" fontId="88" fillId="11" borderId="36" xfId="0" applyFont="1" applyFill="1" applyBorder="1" applyAlignment="1" applyProtection="1">
      <alignment horizontal="center"/>
      <protection hidden="1"/>
    </xf>
    <xf numFmtId="0" fontId="88" fillId="11" borderId="0" xfId="0" applyFont="1" applyFill="1" applyBorder="1" applyAlignment="1" applyProtection="1">
      <alignment horizontal="center"/>
      <protection hidden="1"/>
    </xf>
    <xf numFmtId="0" fontId="25" fillId="11" borderId="36" xfId="0" applyFont="1" applyFill="1" applyBorder="1" applyAlignment="1" applyProtection="1">
      <alignment horizontal="center"/>
      <protection hidden="1"/>
    </xf>
    <xf numFmtId="0" fontId="25" fillId="11" borderId="0" xfId="0" applyFont="1" applyFill="1" applyBorder="1" applyAlignment="1" applyProtection="1">
      <alignment horizontal="center"/>
      <protection hidden="1"/>
    </xf>
    <xf numFmtId="14" fontId="26" fillId="5" borderId="113" xfId="0" applyNumberFormat="1" applyFont="1" applyFill="1" applyBorder="1" applyAlignment="1" applyProtection="1">
      <alignment horizontal="center"/>
      <protection hidden="1"/>
    </xf>
    <xf numFmtId="14" fontId="26" fillId="5" borderId="114" xfId="0" applyNumberFormat="1" applyFont="1" applyFill="1" applyBorder="1" applyAlignment="1" applyProtection="1">
      <alignment horizontal="center"/>
      <protection hidden="1"/>
    </xf>
    <xf numFmtId="0" fontId="89" fillId="10" borderId="28" xfId="0" applyFont="1" applyFill="1" applyBorder="1" applyAlignment="1" applyProtection="1">
      <alignment horizontal="center"/>
      <protection hidden="1"/>
    </xf>
    <xf numFmtId="0" fontId="89" fillId="10" borderId="0" xfId="0" applyFont="1" applyFill="1" applyBorder="1" applyAlignment="1" applyProtection="1">
      <alignment horizontal="center"/>
      <protection hidden="1"/>
    </xf>
    <xf numFmtId="0" fontId="89" fillId="10" borderId="29" xfId="0" applyFont="1" applyFill="1" applyBorder="1" applyAlignment="1" applyProtection="1">
      <alignment horizontal="center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left"/>
      <protection hidden="1"/>
    </xf>
    <xf numFmtId="14" fontId="23" fillId="4" borderId="113" xfId="0" applyNumberFormat="1" applyFont="1" applyFill="1" applyBorder="1" applyAlignment="1" applyProtection="1">
      <alignment horizontal="center"/>
      <protection hidden="1"/>
    </xf>
    <xf numFmtId="14" fontId="23" fillId="4" borderId="114" xfId="0" applyNumberFormat="1" applyFont="1" applyFill="1" applyBorder="1" applyAlignment="1" applyProtection="1">
      <alignment horizontal="center"/>
      <protection hidden="1"/>
    </xf>
    <xf numFmtId="0" fontId="30" fillId="10" borderId="28" xfId="0" applyFont="1" applyFill="1" applyBorder="1" applyAlignment="1" applyProtection="1">
      <alignment horizontal="center"/>
      <protection hidden="1"/>
    </xf>
    <xf numFmtId="0" fontId="30" fillId="10" borderId="0" xfId="0" applyFont="1" applyFill="1" applyBorder="1" applyAlignment="1" applyProtection="1">
      <alignment horizontal="center"/>
      <protection hidden="1"/>
    </xf>
    <xf numFmtId="0" fontId="30" fillId="10" borderId="29" xfId="0" applyFont="1" applyFill="1" applyBorder="1" applyAlignment="1" applyProtection="1">
      <alignment horizontal="center"/>
      <protection hidden="1"/>
    </xf>
    <xf numFmtId="0" fontId="11" fillId="10" borderId="28" xfId="0" applyFont="1" applyFill="1" applyBorder="1" applyAlignment="1" applyProtection="1">
      <alignment horizontal="center"/>
      <protection hidden="1"/>
    </xf>
    <xf numFmtId="0" fontId="11" fillId="10" borderId="0" xfId="0" applyFont="1" applyFill="1" applyBorder="1" applyAlignment="1" applyProtection="1">
      <alignment horizontal="center"/>
      <protection hidden="1"/>
    </xf>
    <xf numFmtId="0" fontId="11" fillId="10" borderId="29" xfId="0" applyFont="1" applyFill="1" applyBorder="1" applyAlignment="1" applyProtection="1">
      <alignment horizontal="center"/>
      <protection hidden="1"/>
    </xf>
    <xf numFmtId="0" fontId="56" fillId="8" borderId="19" xfId="0" applyFont="1" applyFill="1" applyBorder="1" applyAlignment="1" applyProtection="1">
      <alignment horizontal="right"/>
      <protection hidden="1"/>
    </xf>
    <xf numFmtId="0" fontId="56" fillId="8" borderId="0" xfId="0" applyFont="1" applyFill="1" applyBorder="1" applyAlignment="1" applyProtection="1">
      <alignment horizontal="right"/>
      <protection hidden="1"/>
    </xf>
    <xf numFmtId="0" fontId="13" fillId="8" borderId="19" xfId="0" applyFont="1" applyFill="1" applyBorder="1" applyAlignment="1" applyProtection="1">
      <alignment horizontal="center"/>
      <protection hidden="1"/>
    </xf>
    <xf numFmtId="0" fontId="13" fillId="8" borderId="0" xfId="0" applyFont="1" applyFill="1" applyBorder="1" applyAlignment="1" applyProtection="1">
      <alignment horizontal="center"/>
      <protection hidden="1"/>
    </xf>
    <xf numFmtId="0" fontId="13" fillId="8" borderId="20" xfId="0" applyFont="1" applyFill="1" applyBorder="1" applyAlignment="1" applyProtection="1">
      <alignment horizontal="center"/>
      <protection hidden="1"/>
    </xf>
    <xf numFmtId="0" fontId="31" fillId="8" borderId="19" xfId="0" applyFont="1" applyFill="1" applyBorder="1" applyAlignment="1" applyProtection="1">
      <alignment horizontal="center"/>
      <protection hidden="1"/>
    </xf>
    <xf numFmtId="0" fontId="31" fillId="8" borderId="0" xfId="0" applyFont="1" applyFill="1" applyBorder="1" applyAlignment="1" applyProtection="1">
      <alignment horizontal="center"/>
      <protection hidden="1"/>
    </xf>
    <xf numFmtId="0" fontId="31" fillId="8" borderId="20" xfId="0" applyFont="1" applyFill="1" applyBorder="1" applyAlignment="1" applyProtection="1">
      <alignment horizontal="center"/>
      <protection hidden="1"/>
    </xf>
    <xf numFmtId="0" fontId="29" fillId="8" borderId="19" xfId="0" applyFont="1" applyFill="1" applyBorder="1" applyAlignment="1" applyProtection="1">
      <alignment horizontal="center"/>
      <protection hidden="1"/>
    </xf>
    <xf numFmtId="0" fontId="29" fillId="8" borderId="0" xfId="0" applyFont="1" applyFill="1" applyBorder="1" applyAlignment="1" applyProtection="1">
      <alignment horizontal="center"/>
      <protection hidden="1"/>
    </xf>
    <xf numFmtId="0" fontId="29" fillId="8" borderId="20" xfId="0" applyFont="1" applyFill="1" applyBorder="1" applyAlignment="1" applyProtection="1">
      <alignment horizontal="center"/>
      <protection hidden="1"/>
    </xf>
    <xf numFmtId="14" fontId="54" fillId="2" borderId="115" xfId="0" applyNumberFormat="1" applyFont="1" applyFill="1" applyBorder="1" applyAlignment="1" applyProtection="1">
      <alignment horizontal="center"/>
      <protection hidden="1"/>
    </xf>
    <xf numFmtId="14" fontId="54" fillId="2" borderId="0" xfId="0" applyNumberFormat="1" applyFont="1" applyFill="1" applyBorder="1" applyAlignment="1" applyProtection="1">
      <alignment horizontal="center"/>
      <protection hidden="1"/>
    </xf>
    <xf numFmtId="0" fontId="49" fillId="6" borderId="11" xfId="0" applyFont="1" applyFill="1" applyBorder="1" applyAlignment="1" applyProtection="1">
      <alignment horizontal="center"/>
      <protection hidden="1"/>
    </xf>
    <xf numFmtId="0" fontId="49" fillId="6" borderId="0" xfId="0" applyFont="1" applyFill="1" applyBorder="1" applyAlignment="1" applyProtection="1">
      <alignment horizontal="center"/>
      <protection hidden="1"/>
    </xf>
    <xf numFmtId="0" fontId="49" fillId="6" borderId="12" xfId="0" applyFont="1" applyFill="1" applyBorder="1" applyAlignment="1" applyProtection="1">
      <alignment horizontal="center"/>
      <protection hidden="1"/>
    </xf>
    <xf numFmtId="0" fontId="20" fillId="6" borderId="11" xfId="0" applyFont="1" applyFill="1" applyBorder="1" applyAlignment="1" applyProtection="1">
      <alignment horizontal="center"/>
      <protection hidden="1"/>
    </xf>
    <xf numFmtId="0" fontId="20" fillId="6" borderId="0" xfId="0" applyFont="1" applyFill="1" applyBorder="1" applyAlignment="1" applyProtection="1">
      <alignment horizontal="center"/>
      <protection hidden="1"/>
    </xf>
    <xf numFmtId="0" fontId="20" fillId="6" borderId="12" xfId="0" applyFont="1" applyFill="1" applyBorder="1" applyAlignment="1" applyProtection="1">
      <alignment horizontal="center"/>
      <protection hidden="1"/>
    </xf>
    <xf numFmtId="0" fontId="39" fillId="6" borderId="11" xfId="0" applyFont="1" applyFill="1" applyBorder="1" applyAlignment="1" applyProtection="1">
      <alignment horizontal="center"/>
      <protection hidden="1"/>
    </xf>
    <xf numFmtId="0" fontId="39" fillId="6" borderId="0" xfId="0" applyFont="1" applyFill="1" applyBorder="1" applyAlignment="1" applyProtection="1">
      <alignment horizontal="center"/>
      <protection hidden="1"/>
    </xf>
    <xf numFmtId="0" fontId="39" fillId="6" borderId="12" xfId="0" applyFont="1" applyFill="1" applyBorder="1" applyAlignment="1" applyProtection="1">
      <alignment horizontal="center"/>
      <protection hidden="1"/>
    </xf>
    <xf numFmtId="0" fontId="29" fillId="6" borderId="11" xfId="0" applyFont="1" applyFill="1" applyBorder="1" applyAlignment="1" applyProtection="1">
      <alignment horizontal="center"/>
      <protection hidden="1"/>
    </xf>
    <xf numFmtId="0" fontId="29" fillId="6" borderId="0" xfId="0" applyFont="1" applyFill="1" applyBorder="1" applyAlignment="1" applyProtection="1">
      <alignment horizontal="center"/>
      <protection hidden="1"/>
    </xf>
    <xf numFmtId="0" fontId="29" fillId="6" borderId="12" xfId="0" applyFont="1" applyFill="1" applyBorder="1" applyAlignment="1" applyProtection="1">
      <alignment horizontal="center"/>
      <protection hidden="1"/>
    </xf>
    <xf numFmtId="14" fontId="12" fillId="5" borderId="0" xfId="0" applyNumberFormat="1" applyFont="1" applyFill="1" applyBorder="1" applyAlignment="1" applyProtection="1">
      <alignment horizontal="center"/>
      <protection hidden="1"/>
    </xf>
    <xf numFmtId="0" fontId="90" fillId="6" borderId="0" xfId="0" applyFont="1" applyFill="1" applyBorder="1" applyAlignment="1" applyProtection="1">
      <alignment horizontal="center" vertical="center" wrapText="1"/>
      <protection hidden="1"/>
    </xf>
    <xf numFmtId="0" fontId="43" fillId="2" borderId="0" xfId="0" applyFont="1" applyFill="1" applyAlignment="1" applyProtection="1">
      <alignment horizontal="center"/>
      <protection hidden="1"/>
    </xf>
    <xf numFmtId="0" fontId="43" fillId="2" borderId="116" xfId="0" applyFont="1" applyFill="1" applyBorder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0" fontId="65" fillId="2" borderId="0" xfId="0" applyFont="1" applyFill="1" applyAlignment="1" applyProtection="1">
      <alignment horizontal="center"/>
      <protection hidden="1"/>
    </xf>
    <xf numFmtId="0" fontId="66" fillId="2" borderId="0" xfId="0" applyFont="1" applyFill="1" applyAlignment="1" applyProtection="1">
      <alignment horizontal="center"/>
      <protection hidden="1"/>
    </xf>
    <xf numFmtId="0" fontId="38" fillId="2" borderId="0" xfId="0" applyFont="1" applyFill="1" applyAlignment="1" applyProtection="1">
      <alignment horizontal="center"/>
      <protection hidden="1"/>
    </xf>
    <xf numFmtId="0" fontId="65" fillId="2" borderId="0" xfId="0" applyFont="1" applyFill="1" applyBorder="1" applyAlignment="1" applyProtection="1">
      <alignment horizontal="center"/>
      <protection hidden="1"/>
    </xf>
    <xf numFmtId="0" fontId="35" fillId="2" borderId="46" xfId="0" applyFont="1" applyFill="1" applyBorder="1" applyAlignment="1" applyProtection="1">
      <alignment horizontal="center"/>
      <protection hidden="1"/>
    </xf>
    <xf numFmtId="0" fontId="35" fillId="2" borderId="0" xfId="0" applyFont="1" applyFill="1" applyBorder="1" applyAlignment="1" applyProtection="1">
      <alignment horizontal="center"/>
      <protection hidden="1"/>
    </xf>
    <xf numFmtId="0" fontId="35" fillId="2" borderId="47" xfId="0" applyFont="1" applyFill="1" applyBorder="1" applyAlignment="1" applyProtection="1">
      <alignment horizontal="center"/>
      <protection hidden="1"/>
    </xf>
    <xf numFmtId="0" fontId="16" fillId="2" borderId="46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6" fillId="2" borderId="47" xfId="0" applyFont="1" applyFill="1" applyBorder="1" applyAlignment="1" applyProtection="1">
      <alignment horizontal="center"/>
      <protection hidden="1"/>
    </xf>
    <xf numFmtId="0" fontId="37" fillId="2" borderId="46" xfId="0" applyFont="1" applyFill="1" applyBorder="1" applyAlignment="1" applyProtection="1">
      <alignment horizontal="center"/>
      <protection hidden="1"/>
    </xf>
    <xf numFmtId="0" fontId="37" fillId="2" borderId="0" xfId="0" applyFont="1" applyFill="1" applyBorder="1" applyAlignment="1" applyProtection="1">
      <alignment horizontal="center"/>
      <protection hidden="1"/>
    </xf>
    <xf numFmtId="0" fontId="37" fillId="2" borderId="47" xfId="0" applyFont="1" applyFill="1" applyBorder="1" applyAlignment="1" applyProtection="1">
      <alignment horizontal="center"/>
      <protection hidden="1"/>
    </xf>
    <xf numFmtId="0" fontId="38" fillId="2" borderId="46" xfId="0" applyFont="1" applyFill="1" applyBorder="1" applyAlignment="1" applyProtection="1">
      <alignment horizontal="center"/>
      <protection hidden="1"/>
    </xf>
    <xf numFmtId="0" fontId="38" fillId="2" borderId="0" xfId="0" applyFont="1" applyFill="1" applyBorder="1" applyAlignment="1" applyProtection="1">
      <alignment horizontal="center"/>
      <protection hidden="1"/>
    </xf>
    <xf numFmtId="0" fontId="38" fillId="2" borderId="47" xfId="0" applyFont="1" applyFill="1" applyBorder="1" applyAlignment="1" applyProtection="1">
      <alignment horizontal="center"/>
      <protection hidden="1"/>
    </xf>
    <xf numFmtId="0" fontId="29" fillId="2" borderId="46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29" fillId="2" borderId="47" xfId="0" applyFont="1" applyFill="1" applyBorder="1" applyAlignment="1" applyProtection="1">
      <alignment horizontal="center"/>
      <protection hidden="1"/>
    </xf>
    <xf numFmtId="0" fontId="43" fillId="2" borderId="46" xfId="0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0" fontId="43" fillId="2" borderId="117" xfId="0" applyFont="1" applyFill="1" applyBorder="1" applyAlignment="1" applyProtection="1">
      <alignment horizontal="center"/>
      <protection hidden="1"/>
    </xf>
    <xf numFmtId="0" fontId="43" fillId="2" borderId="118" xfId="0" applyFont="1" applyFill="1" applyBorder="1" applyAlignment="1" applyProtection="1">
      <alignment horizontal="center"/>
      <protection hidden="1"/>
    </xf>
    <xf numFmtId="0" fontId="65" fillId="2" borderId="19" xfId="0" applyFont="1" applyFill="1" applyBorder="1" applyAlignment="1" applyProtection="1">
      <alignment horizontal="center"/>
      <protection hidden="1"/>
    </xf>
    <xf numFmtId="0" fontId="65" fillId="2" borderId="20" xfId="0" applyFont="1" applyFill="1" applyBorder="1" applyAlignment="1" applyProtection="1">
      <alignment horizontal="center"/>
      <protection hidden="1"/>
    </xf>
    <xf numFmtId="0" fontId="16" fillId="2" borderId="19" xfId="0" applyFont="1" applyFill="1" applyBorder="1" applyAlignment="1" applyProtection="1">
      <alignment horizontal="center"/>
      <protection hidden="1"/>
    </xf>
    <xf numFmtId="0" fontId="16" fillId="2" borderId="20" xfId="0" applyFont="1" applyFill="1" applyBorder="1" applyAlignment="1" applyProtection="1">
      <alignment horizontal="center"/>
      <protection hidden="1"/>
    </xf>
    <xf numFmtId="0" fontId="37" fillId="2" borderId="19" xfId="0" applyFont="1" applyFill="1" applyBorder="1" applyAlignment="1" applyProtection="1">
      <alignment horizontal="center"/>
      <protection hidden="1"/>
    </xf>
    <xf numFmtId="0" fontId="37" fillId="2" borderId="20" xfId="0" applyFont="1" applyFill="1" applyBorder="1" applyAlignment="1" applyProtection="1">
      <alignment horizontal="center"/>
      <protection hidden="1"/>
    </xf>
    <xf numFmtId="0" fontId="38" fillId="2" borderId="19" xfId="0" applyFont="1" applyFill="1" applyBorder="1" applyAlignment="1" applyProtection="1">
      <alignment horizontal="center"/>
      <protection hidden="1"/>
    </xf>
    <xf numFmtId="0" fontId="38" fillId="2" borderId="20" xfId="0" applyFont="1" applyFill="1" applyBorder="1" applyAlignment="1" applyProtection="1">
      <alignment horizontal="center"/>
      <protection hidden="1"/>
    </xf>
    <xf numFmtId="0" fontId="29" fillId="2" borderId="19" xfId="0" applyFont="1" applyFill="1" applyBorder="1" applyAlignment="1" applyProtection="1">
      <alignment horizontal="center"/>
      <protection hidden="1"/>
    </xf>
    <xf numFmtId="0" fontId="29" fillId="2" borderId="20" xfId="0" applyFont="1" applyFill="1" applyBorder="1" applyAlignment="1" applyProtection="1">
      <alignment horizontal="center"/>
      <protection hidden="1"/>
    </xf>
    <xf numFmtId="0" fontId="43" fillId="2" borderId="19" xfId="0" applyFont="1" applyFill="1" applyBorder="1" applyAlignment="1" applyProtection="1">
      <alignment horizontal="center"/>
      <protection hidden="1"/>
    </xf>
    <xf numFmtId="0" fontId="10" fillId="15" borderId="0" xfId="0" applyFont="1" applyFill="1" applyAlignment="1" applyProtection="1">
      <alignment horizontal="center"/>
      <protection hidden="1"/>
    </xf>
    <xf numFmtId="172" fontId="0" fillId="14" borderId="0" xfId="0" applyNumberFormat="1" applyFill="1" applyAlignment="1" applyProtection="1">
      <alignment horizontal="center"/>
      <protection hidden="1"/>
    </xf>
    <xf numFmtId="0" fontId="4" fillId="15" borderId="0" xfId="0" applyFont="1" applyFill="1" applyAlignment="1" applyProtection="1">
      <alignment horizontal="center"/>
      <protection hidden="1"/>
    </xf>
    <xf numFmtId="0" fontId="67" fillId="15" borderId="0" xfId="0" applyFont="1" applyFill="1" applyAlignment="1" applyProtection="1">
      <alignment horizontal="center"/>
      <protection hidden="1"/>
    </xf>
    <xf numFmtId="0" fontId="42" fillId="15" borderId="0" xfId="0" applyFont="1" applyFill="1" applyAlignment="1" applyProtection="1">
      <alignment horizontal="center"/>
      <protection hidden="1"/>
    </xf>
    <xf numFmtId="0" fontId="42" fillId="15" borderId="117" xfId="0" applyFont="1" applyFill="1" applyBorder="1" applyAlignment="1" applyProtection="1">
      <alignment horizontal="center"/>
      <protection hidden="1"/>
    </xf>
    <xf numFmtId="0" fontId="42" fillId="15" borderId="118" xfId="0" applyFont="1" applyFill="1" applyBorder="1" applyAlignment="1" applyProtection="1">
      <alignment horizontal="center"/>
      <protection hidden="1"/>
    </xf>
    <xf numFmtId="0" fontId="42" fillId="15" borderId="116" xfId="0" applyFont="1" applyFill="1" applyBorder="1" applyAlignment="1" applyProtection="1">
      <alignment horizontal="center"/>
      <protection hidden="1"/>
    </xf>
    <xf numFmtId="0" fontId="72" fillId="14" borderId="55" xfId="0" applyFont="1" applyFill="1" applyBorder="1" applyAlignment="1" applyProtection="1">
      <alignment horizontal="center"/>
      <protection hidden="1"/>
    </xf>
    <xf numFmtId="0" fontId="72" fillId="14" borderId="0" xfId="0" applyFont="1" applyFill="1" applyBorder="1" applyAlignment="1" applyProtection="1">
      <alignment horizontal="center"/>
      <protection hidden="1"/>
    </xf>
    <xf numFmtId="0" fontId="69" fillId="14" borderId="55" xfId="0" applyFont="1" applyFill="1" applyBorder="1" applyAlignment="1" applyProtection="1">
      <alignment horizontal="center"/>
      <protection hidden="1"/>
    </xf>
    <xf numFmtId="0" fontId="69" fillId="14" borderId="0" xfId="0" applyFont="1" applyFill="1" applyBorder="1" applyAlignment="1" applyProtection="1">
      <alignment horizontal="center"/>
      <protection hidden="1"/>
    </xf>
    <xf numFmtId="0" fontId="19" fillId="14" borderId="55" xfId="0" applyFont="1" applyFill="1" applyBorder="1" applyAlignment="1" applyProtection="1">
      <alignment horizontal="center"/>
      <protection hidden="1"/>
    </xf>
    <xf numFmtId="0" fontId="19" fillId="14" borderId="0" xfId="0" applyFont="1" applyFill="1" applyBorder="1" applyAlignment="1" applyProtection="1">
      <alignment horizontal="center"/>
      <protection hidden="1"/>
    </xf>
    <xf numFmtId="0" fontId="70" fillId="14" borderId="55" xfId="0" applyFont="1" applyFill="1" applyBorder="1" applyAlignment="1" applyProtection="1">
      <alignment horizontal="center"/>
      <protection hidden="1"/>
    </xf>
    <xf numFmtId="0" fontId="70" fillId="14" borderId="0" xfId="0" applyFont="1" applyFill="1" applyBorder="1" applyAlignment="1" applyProtection="1">
      <alignment horizontal="center"/>
      <protection hidden="1"/>
    </xf>
    <xf numFmtId="0" fontId="71" fillId="14" borderId="55" xfId="0" applyFont="1" applyFill="1" applyBorder="1" applyAlignment="1" applyProtection="1">
      <alignment horizontal="center"/>
      <protection hidden="1"/>
    </xf>
    <xf numFmtId="0" fontId="71" fillId="14" borderId="0" xfId="0" applyFont="1" applyFill="1" applyBorder="1" applyAlignment="1" applyProtection="1">
      <alignment horizontal="center"/>
      <protection hidden="1"/>
    </xf>
    <xf numFmtId="0" fontId="70" fillId="14" borderId="116" xfId="0" applyFont="1" applyFill="1" applyBorder="1" applyAlignment="1" applyProtection="1">
      <alignment horizontal="center"/>
      <protection hidden="1"/>
    </xf>
    <xf numFmtId="172" fontId="0" fillId="2" borderId="0" xfId="0" applyNumberFormat="1" applyFill="1" applyBorder="1" applyAlignment="1" applyProtection="1">
      <alignment horizontal="center"/>
      <protection hidden="1"/>
    </xf>
    <xf numFmtId="0" fontId="65" fillId="2" borderId="63" xfId="0" applyFont="1" applyFill="1" applyBorder="1" applyAlignment="1" applyProtection="1">
      <alignment horizontal="center"/>
      <protection hidden="1"/>
    </xf>
    <xf numFmtId="0" fontId="66" fillId="2" borderId="63" xfId="0" applyFont="1" applyFill="1" applyBorder="1" applyAlignment="1" applyProtection="1">
      <alignment horizontal="center"/>
      <protection hidden="1"/>
    </xf>
    <xf numFmtId="0" fontId="66" fillId="2" borderId="0" xfId="0" applyFont="1" applyFill="1" applyBorder="1" applyAlignment="1" applyProtection="1">
      <alignment horizontal="center"/>
      <protection hidden="1"/>
    </xf>
    <xf numFmtId="0" fontId="43" fillId="2" borderId="63" xfId="0" applyFont="1" applyFill="1" applyBorder="1" applyAlignment="1" applyProtection="1">
      <alignment horizontal="center"/>
      <protection hidden="1"/>
    </xf>
    <xf numFmtId="0" fontId="43" fillId="2" borderId="47" xfId="0" applyFont="1" applyFill="1" applyBorder="1" applyAlignment="1" applyProtection="1">
      <alignment horizontal="center"/>
      <protection hidden="1"/>
    </xf>
    <xf numFmtId="172" fontId="0" fillId="2" borderId="0" xfId="0" applyNumberFormat="1" applyFill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35" fillId="2" borderId="19" xfId="0" applyFont="1" applyFill="1" applyBorder="1" applyAlignment="1" applyProtection="1">
      <alignment horizontal="center"/>
      <protection hidden="1"/>
    </xf>
    <xf numFmtId="0" fontId="35" fillId="2" borderId="20" xfId="0" applyFont="1" applyFill="1" applyBorder="1" applyAlignment="1" applyProtection="1">
      <alignment horizontal="center"/>
      <protection hidden="1"/>
    </xf>
    <xf numFmtId="0" fontId="43" fillId="2" borderId="20" xfId="0" applyFont="1" applyFill="1" applyBorder="1" applyAlignment="1" applyProtection="1">
      <alignment horizontal="center"/>
      <protection hidden="1"/>
    </xf>
    <xf numFmtId="0" fontId="72" fillId="14" borderId="72" xfId="0" applyFont="1" applyFill="1" applyBorder="1" applyAlignment="1" applyProtection="1">
      <alignment horizontal="center"/>
      <protection hidden="1"/>
    </xf>
    <xf numFmtId="0" fontId="72" fillId="14" borderId="73" xfId="0" applyFont="1" applyFill="1" applyBorder="1" applyAlignment="1" applyProtection="1">
      <alignment horizontal="center"/>
      <protection hidden="1"/>
    </xf>
    <xf numFmtId="0" fontId="70" fillId="14" borderId="72" xfId="0" applyFont="1" applyFill="1" applyBorder="1" applyAlignment="1" applyProtection="1">
      <alignment horizontal="center"/>
      <protection hidden="1"/>
    </xf>
    <xf numFmtId="0" fontId="70" fillId="14" borderId="73" xfId="0" applyFont="1" applyFill="1" applyBorder="1" applyAlignment="1" applyProtection="1">
      <alignment horizontal="center"/>
      <protection hidden="1"/>
    </xf>
    <xf numFmtId="0" fontId="70" fillId="14" borderId="118" xfId="0" applyFont="1" applyFill="1" applyBorder="1" applyAlignment="1" applyProtection="1">
      <alignment horizontal="center"/>
      <protection hidden="1"/>
    </xf>
    <xf numFmtId="0" fontId="75" fillId="14" borderId="72" xfId="0" applyFont="1" applyFill="1" applyBorder="1" applyAlignment="1" applyProtection="1">
      <alignment horizontal="center"/>
      <protection hidden="1"/>
    </xf>
    <xf numFmtId="0" fontId="75" fillId="14" borderId="0" xfId="0" applyFont="1" applyFill="1" applyBorder="1" applyAlignment="1" applyProtection="1">
      <alignment horizontal="center"/>
      <protection hidden="1"/>
    </xf>
    <xf numFmtId="0" fontId="75" fillId="14" borderId="73" xfId="0" applyFont="1" applyFill="1" applyBorder="1" applyAlignment="1" applyProtection="1">
      <alignment horizontal="center"/>
      <protection hidden="1"/>
    </xf>
    <xf numFmtId="0" fontId="76" fillId="14" borderId="72" xfId="0" applyFont="1" applyFill="1" applyBorder="1" applyAlignment="1" applyProtection="1">
      <alignment horizontal="center"/>
      <protection hidden="1"/>
    </xf>
    <xf numFmtId="0" fontId="76" fillId="14" borderId="0" xfId="0" applyFont="1" applyFill="1" applyBorder="1" applyAlignment="1" applyProtection="1">
      <alignment horizontal="center"/>
      <protection hidden="1"/>
    </xf>
    <xf numFmtId="0" fontId="76" fillId="14" borderId="73" xfId="0" applyFont="1" applyFill="1" applyBorder="1" applyAlignment="1" applyProtection="1">
      <alignment horizontal="center"/>
      <protection hidden="1"/>
    </xf>
    <xf numFmtId="0" fontId="78" fillId="14" borderId="72" xfId="0" applyFont="1" applyFill="1" applyBorder="1" applyAlignment="1" applyProtection="1">
      <alignment horizontal="center"/>
      <protection hidden="1"/>
    </xf>
    <xf numFmtId="0" fontId="78" fillId="14" borderId="0" xfId="0" applyFont="1" applyFill="1" applyBorder="1" applyAlignment="1" applyProtection="1">
      <alignment horizontal="center"/>
      <protection hidden="1"/>
    </xf>
    <xf numFmtId="0" fontId="78" fillId="14" borderId="73" xfId="0" applyFont="1" applyFill="1" applyBorder="1" applyAlignment="1" applyProtection="1">
      <alignment horizontal="center"/>
      <protection hidden="1"/>
    </xf>
    <xf numFmtId="0" fontId="19" fillId="14" borderId="72" xfId="0" applyFont="1" applyFill="1" applyBorder="1" applyAlignment="1" applyProtection="1">
      <alignment horizontal="center"/>
      <protection hidden="1"/>
    </xf>
    <xf numFmtId="0" fontId="19" fillId="14" borderId="73" xfId="0" applyFont="1" applyFill="1" applyBorder="1" applyAlignment="1" applyProtection="1">
      <alignment horizontal="center"/>
      <protection hidden="1"/>
    </xf>
    <xf numFmtId="0" fontId="77" fillId="14" borderId="72" xfId="0" applyFont="1" applyFill="1" applyBorder="1" applyAlignment="1" applyProtection="1">
      <alignment horizontal="center"/>
      <protection hidden="1"/>
    </xf>
    <xf numFmtId="0" fontId="77" fillId="14" borderId="0" xfId="0" applyFont="1" applyFill="1" applyBorder="1" applyAlignment="1" applyProtection="1">
      <alignment horizontal="center"/>
      <protection hidden="1"/>
    </xf>
    <xf numFmtId="0" fontId="77" fillId="14" borderId="73" xfId="0" applyFont="1" applyFill="1" applyBorder="1" applyAlignment="1" applyProtection="1">
      <alignment horizontal="center"/>
      <protection hidden="1"/>
    </xf>
    <xf numFmtId="0" fontId="1" fillId="2" borderId="99" xfId="0" applyFont="1" applyFill="1" applyBorder="1" applyAlignment="1" applyProtection="1">
      <alignment horizontal="left"/>
      <protection hidden="1"/>
    </xf>
    <xf numFmtId="14" fontId="12" fillId="5" borderId="119" xfId="0" applyNumberFormat="1" applyFont="1" applyFill="1" applyBorder="1" applyAlignment="1" applyProtection="1">
      <alignment horizontal="center"/>
      <protection hidden="1"/>
    </xf>
    <xf numFmtId="14" fontId="12" fillId="5" borderId="120" xfId="0" applyNumberFormat="1" applyFont="1" applyFill="1" applyBorder="1" applyAlignment="1" applyProtection="1">
      <alignment horizontal="center"/>
      <protection hidden="1"/>
    </xf>
    <xf numFmtId="0" fontId="80" fillId="2" borderId="89" xfId="0" applyFont="1" applyFill="1" applyBorder="1" applyAlignment="1" applyProtection="1">
      <alignment horizontal="center"/>
      <protection hidden="1"/>
    </xf>
    <xf numFmtId="0" fontId="80" fillId="2" borderId="0" xfId="0" applyFont="1" applyFill="1" applyBorder="1" applyAlignment="1" applyProtection="1">
      <alignment horizontal="center"/>
      <protection hidden="1"/>
    </xf>
    <xf numFmtId="0" fontId="80" fillId="2" borderId="90" xfId="0" applyFont="1" applyFill="1" applyBorder="1" applyAlignment="1" applyProtection="1">
      <alignment horizontal="center"/>
      <protection hidden="1"/>
    </xf>
    <xf numFmtId="0" fontId="79" fillId="2" borderId="89" xfId="0" applyFont="1" applyFill="1" applyBorder="1" applyAlignment="1" applyProtection="1">
      <alignment horizontal="center"/>
      <protection hidden="1"/>
    </xf>
    <xf numFmtId="0" fontId="79" fillId="2" borderId="0" xfId="0" applyFont="1" applyFill="1" applyBorder="1" applyAlignment="1" applyProtection="1">
      <alignment horizontal="center"/>
      <protection hidden="1"/>
    </xf>
    <xf numFmtId="0" fontId="79" fillId="2" borderId="90" xfId="0" applyFont="1" applyFill="1" applyBorder="1" applyAlignment="1" applyProtection="1">
      <alignment horizontal="center"/>
      <protection hidden="1"/>
    </xf>
    <xf numFmtId="0" fontId="81" fillId="2" borderId="89" xfId="0" applyFont="1" applyFill="1" applyBorder="1" applyAlignment="1" applyProtection="1">
      <alignment horizontal="center"/>
      <protection hidden="1"/>
    </xf>
    <xf numFmtId="0" fontId="81" fillId="2" borderId="0" xfId="0" applyFont="1" applyFill="1" applyBorder="1" applyAlignment="1" applyProtection="1">
      <alignment horizontal="center"/>
      <protection hidden="1"/>
    </xf>
    <xf numFmtId="0" fontId="81" fillId="2" borderId="90" xfId="0" applyFont="1" applyFill="1" applyBorder="1" applyAlignment="1" applyProtection="1">
      <alignment horizontal="center"/>
      <protection hidden="1"/>
    </xf>
    <xf numFmtId="0" fontId="53" fillId="2" borderId="0" xfId="0" applyFont="1" applyFill="1" applyAlignment="1" applyProtection="1">
      <alignment horizontal="center"/>
      <protection hidden="1"/>
    </xf>
    <xf numFmtId="0" fontId="83" fillId="14" borderId="0" xfId="0" applyFont="1" applyFill="1" applyAlignment="1" applyProtection="1">
      <alignment horizontal="left"/>
      <protection hidden="1"/>
    </xf>
    <xf numFmtId="0" fontId="84" fillId="14" borderId="0" xfId="0" applyFont="1" applyFill="1" applyAlignment="1" applyProtection="1">
      <alignment horizontal="left"/>
      <protection hidden="1"/>
    </xf>
    <xf numFmtId="0" fontId="84" fillId="14" borderId="0" xfId="0" applyFont="1" applyFill="1" applyBorder="1" applyAlignment="1" applyProtection="1">
      <alignment horizontal="left"/>
      <protection hidden="1"/>
    </xf>
    <xf numFmtId="0" fontId="43" fillId="9" borderId="0" xfId="0" applyFont="1" applyFill="1" applyBorder="1" applyAlignment="1" applyProtection="1">
      <alignment horizontal="center"/>
      <protection hidden="1"/>
    </xf>
    <xf numFmtId="0" fontId="55" fillId="12" borderId="0" xfId="0" applyFont="1" applyFill="1" applyAlignment="1" applyProtection="1">
      <alignment horizontal="left"/>
      <protection hidden="1"/>
    </xf>
    <xf numFmtId="0" fontId="50" fillId="19" borderId="0" xfId="0" applyFont="1" applyFill="1" applyAlignment="1" applyProtection="1">
      <alignment horizontal="left"/>
      <protection hidden="1"/>
    </xf>
    <xf numFmtId="0" fontId="48" fillId="6" borderId="0" xfId="0" applyFont="1" applyFill="1" applyAlignment="1" applyProtection="1">
      <alignment horizontal="left"/>
      <protection hidden="1"/>
    </xf>
    <xf numFmtId="0" fontId="1" fillId="17" borderId="0" xfId="0" applyFont="1" applyFill="1" applyAlignment="1" applyProtection="1">
      <alignment horizontal="center"/>
      <protection hidden="1"/>
    </xf>
    <xf numFmtId="0" fontId="1" fillId="17" borderId="118" xfId="0" applyFont="1" applyFill="1" applyBorder="1" applyAlignment="1" applyProtection="1">
      <alignment horizontal="center"/>
      <protection hidden="1"/>
    </xf>
    <xf numFmtId="0" fontId="1" fillId="17" borderId="0" xfId="0" applyFont="1" applyFill="1" applyAlignment="1" applyProtection="1">
      <alignment horizontal="center"/>
      <protection hidden="1"/>
    </xf>
    <xf numFmtId="0" fontId="49" fillId="6" borderId="0" xfId="0" applyFont="1" applyFill="1" applyBorder="1" applyAlignment="1" applyProtection="1">
      <alignment horizontal="left"/>
      <protection hidden="1"/>
    </xf>
    <xf numFmtId="0" fontId="52" fillId="20" borderId="0" xfId="0" applyFont="1" applyFill="1" applyBorder="1" applyAlignment="1" applyProtection="1">
      <alignment horizontal="left"/>
      <protection hidden="1"/>
    </xf>
    <xf numFmtId="0" fontId="51" fillId="20" borderId="0" xfId="0" applyFont="1" applyFill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21</xdr:row>
      <xdr:rowOff>38100</xdr:rowOff>
    </xdr:from>
    <xdr:to>
      <xdr:col>11</xdr:col>
      <xdr:colOff>66675</xdr:colOff>
      <xdr:row>22</xdr:row>
      <xdr:rowOff>180975</xdr:rowOff>
    </xdr:to>
    <xdr:sp>
      <xdr:nvSpPr>
        <xdr:cNvPr id="1" name="AutoShape 25"/>
        <xdr:cNvSpPr>
          <a:spLocks/>
        </xdr:cNvSpPr>
      </xdr:nvSpPr>
      <xdr:spPr>
        <a:xfrm>
          <a:off x="4191000" y="4362450"/>
          <a:ext cx="2524125" cy="304800"/>
        </a:xfrm>
        <a:prstGeom prst="bentUpArrow">
          <a:avLst/>
        </a:prstGeom>
        <a:solidFill>
          <a:srgbClr val="FF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361950</xdr:colOff>
      <xdr:row>6</xdr:row>
      <xdr:rowOff>152400</xdr:rowOff>
    </xdr:from>
    <xdr:to>
      <xdr:col>16</xdr:col>
      <xdr:colOff>57150</xdr:colOff>
      <xdr:row>16</xdr:row>
      <xdr:rowOff>85725</xdr:rowOff>
    </xdr:to>
    <xdr:sp>
      <xdr:nvSpPr>
        <xdr:cNvPr id="2" name="AutoShape 32"/>
        <xdr:cNvSpPr>
          <a:spLocks/>
        </xdr:cNvSpPr>
      </xdr:nvSpPr>
      <xdr:spPr>
        <a:xfrm flipV="1">
          <a:off x="7934325" y="2019300"/>
          <a:ext cx="1295400" cy="1457325"/>
        </a:xfrm>
        <a:prstGeom prst="wedgeRoundRectCallout">
          <a:avLst>
            <a:gd name="adj1" fmla="val -80148"/>
            <a:gd name="adj2" fmla="val 85944"/>
          </a:avLst>
        </a:prstGeom>
        <a:solidFill>
          <a:srgbClr val="CC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1" u="none" baseline="0">
              <a:solidFill>
                <a:srgbClr val="003300"/>
              </a:solidFill>
              <a:latin typeface="Times New Roman"/>
              <a:ea typeface="Times New Roman"/>
              <a:cs typeface="Times New Roman"/>
            </a:rPr>
            <a:t>Inserire la data e cliccare sul pulsante che interessa.
Il calcolo automatico tiene conto dell'eventuale sospensione dei termini.</a:t>
          </a:r>
        </a:p>
      </xdr:txBody>
    </xdr:sp>
    <xdr:clientData/>
  </xdr:twoCellAnchor>
  <xdr:twoCellAnchor>
    <xdr:from>
      <xdr:col>13</xdr:col>
      <xdr:colOff>400050</xdr:colOff>
      <xdr:row>0</xdr:row>
      <xdr:rowOff>76200</xdr:rowOff>
    </xdr:from>
    <xdr:to>
      <xdr:col>16</xdr:col>
      <xdr:colOff>409575</xdr:colOff>
      <xdr:row>4</xdr:row>
      <xdr:rowOff>228600</xdr:rowOff>
    </xdr:to>
    <xdr:sp>
      <xdr:nvSpPr>
        <xdr:cNvPr id="3" name="AutoShape 37"/>
        <xdr:cNvSpPr>
          <a:spLocks/>
        </xdr:cNvSpPr>
      </xdr:nvSpPr>
      <xdr:spPr>
        <a:xfrm flipV="1">
          <a:off x="7972425" y="76200"/>
          <a:ext cx="1609725" cy="1590675"/>
        </a:xfrm>
        <a:prstGeom prst="cloudCallout">
          <a:avLst>
            <a:gd name="adj1" fmla="val -74856"/>
            <a:gd name="adj2" fmla="val 2664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Dalla pagina visualizzata, cliccare sul pulsante ritorna per azzerare la data e tornare a questa pagina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R26"/>
  <sheetViews>
    <sheetView tabSelected="1" workbookViewId="0" topLeftCell="D1">
      <selection activeCell="F5" sqref="F5:M5"/>
    </sheetView>
  </sheetViews>
  <sheetFormatPr defaultColWidth="9.33203125" defaultRowHeight="12.75"/>
  <cols>
    <col min="1" max="1" width="6.83203125" style="3" customWidth="1"/>
    <col min="2" max="5" width="9.33203125" style="3" customWidth="1"/>
    <col min="6" max="6" width="6.83203125" style="3" customWidth="1"/>
    <col min="7" max="8" width="9.33203125" style="3" customWidth="1"/>
    <col min="9" max="9" width="18.5" style="3" customWidth="1"/>
    <col min="10" max="10" width="9.33203125" style="3" customWidth="1"/>
    <col min="11" max="11" width="18.83203125" style="3" customWidth="1"/>
    <col min="12" max="12" width="6.83203125" style="3" customWidth="1"/>
    <col min="13" max="16384" width="9.33203125" style="3" customWidth="1"/>
  </cols>
  <sheetData>
    <row r="1" spans="1:18" ht="60" customHeight="1">
      <c r="A1" s="304" t="s">
        <v>131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290"/>
      <c r="P1" s="290"/>
      <c r="Q1" s="290"/>
      <c r="R1" s="290"/>
    </row>
    <row r="2" spans="1:18" ht="12.75">
      <c r="A2" s="290"/>
      <c r="B2" s="290"/>
      <c r="C2" s="290"/>
      <c r="D2" s="291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1:18" ht="13.5" thickBot="1">
      <c r="A3" s="290"/>
      <c r="B3" s="290"/>
      <c r="C3" s="290"/>
      <c r="D3" s="291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1:18" ht="27" thickBot="1" thickTop="1">
      <c r="A4" s="321" t="s">
        <v>114</v>
      </c>
      <c r="B4" s="321"/>
      <c r="C4" s="321"/>
      <c r="D4" s="321"/>
      <c r="E4" s="321"/>
      <c r="F4" s="321"/>
      <c r="G4" s="321"/>
      <c r="H4" s="321"/>
      <c r="I4" s="321"/>
      <c r="J4" s="321"/>
      <c r="K4" s="322"/>
      <c r="L4" s="318">
        <v>38687</v>
      </c>
      <c r="M4" s="319"/>
      <c r="N4" s="320"/>
      <c r="O4" s="290"/>
      <c r="P4" s="290"/>
      <c r="Q4" s="290"/>
      <c r="R4" s="290"/>
    </row>
    <row r="5" spans="1:18" ht="21" thickTop="1">
      <c r="A5" s="323" t="s">
        <v>107</v>
      </c>
      <c r="B5" s="323"/>
      <c r="C5" s="323"/>
      <c r="D5" s="323"/>
      <c r="E5" s="292"/>
      <c r="F5" s="305" t="s">
        <v>108</v>
      </c>
      <c r="G5" s="305"/>
      <c r="H5" s="305"/>
      <c r="I5" s="305"/>
      <c r="J5" s="305"/>
      <c r="K5" s="305"/>
      <c r="L5" s="305"/>
      <c r="M5" s="305"/>
      <c r="N5" s="292"/>
      <c r="O5" s="290"/>
      <c r="P5" s="290"/>
      <c r="Q5" s="290"/>
      <c r="R5" s="290"/>
    </row>
    <row r="6" spans="1:18" ht="12.75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</row>
    <row r="7" spans="1:18" ht="12.75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</row>
    <row r="8" spans="1:18" ht="12.75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</row>
    <row r="9" spans="1:18" ht="9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</row>
    <row r="10" spans="1:18" ht="12.75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</row>
    <row r="11" spans="1:18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</row>
    <row r="12" spans="1:18" ht="12.75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</row>
    <row r="13" spans="1:18" ht="9" customHeight="1">
      <c r="A13" s="290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</row>
    <row r="14" spans="1:18" ht="12.75">
      <c r="A14" s="290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</row>
    <row r="15" spans="1:18" ht="12.75">
      <c r="A15" s="290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</row>
    <row r="16" spans="1:18" ht="12.75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</row>
    <row r="17" spans="1:18" ht="13.5" thickBot="1">
      <c r="A17" s="290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3.5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309" t="s">
        <v>111</v>
      </c>
      <c r="N18" s="310"/>
      <c r="O18" s="310"/>
      <c r="P18" s="311"/>
      <c r="Q18" s="290"/>
      <c r="R18" s="290"/>
    </row>
    <row r="19" spans="1:18" ht="13.5">
      <c r="A19" s="290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306" t="s">
        <v>112</v>
      </c>
      <c r="N19" s="307"/>
      <c r="O19" s="307"/>
      <c r="P19" s="308"/>
      <c r="Q19" s="290"/>
      <c r="R19" s="290"/>
    </row>
    <row r="20" spans="1:18" ht="12.75">
      <c r="A20" s="290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312" t="s">
        <v>113</v>
      </c>
      <c r="N20" s="313"/>
      <c r="O20" s="313"/>
      <c r="P20" s="314"/>
      <c r="Q20" s="290"/>
      <c r="R20" s="290"/>
    </row>
    <row r="21" spans="1:18" ht="20.25" customHeight="1" thickBot="1">
      <c r="A21" s="324" t="s">
        <v>110</v>
      </c>
      <c r="B21" s="324"/>
      <c r="C21" s="324"/>
      <c r="D21" s="324"/>
      <c r="E21" s="324"/>
      <c r="F21" s="324"/>
      <c r="G21" s="324"/>
      <c r="H21" s="324"/>
      <c r="I21" s="324"/>
      <c r="J21" s="324"/>
      <c r="K21" s="293">
        <v>38353</v>
      </c>
      <c r="L21" s="290"/>
      <c r="M21" s="315"/>
      <c r="N21" s="316"/>
      <c r="O21" s="316"/>
      <c r="P21" s="317"/>
      <c r="Q21" s="290"/>
      <c r="R21" s="290"/>
    </row>
    <row r="22" spans="1:18" ht="12.75">
      <c r="A22" s="142"/>
      <c r="B22" s="294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290"/>
      <c r="R22" s="290"/>
    </row>
    <row r="23" spans="1:18" ht="18.75">
      <c r="A23" s="295" t="s">
        <v>109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290"/>
      <c r="R23" s="290"/>
    </row>
    <row r="24" spans="1:18" ht="12.75">
      <c r="A24" s="142"/>
      <c r="B24" s="294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290"/>
      <c r="R24" s="290"/>
    </row>
    <row r="25" spans="1:18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290"/>
      <c r="R25" s="290"/>
    </row>
    <row r="26" spans="1:18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290"/>
      <c r="R26" s="290"/>
    </row>
  </sheetData>
  <sheetProtection password="9DD9" sheet="1" objects="1" scenarios="1"/>
  <mergeCells count="9">
    <mergeCell ref="M20:P21"/>
    <mergeCell ref="L4:N4"/>
    <mergeCell ref="A4:K4"/>
    <mergeCell ref="A5:D5"/>
    <mergeCell ref="A21:J21"/>
    <mergeCell ref="A1:N1"/>
    <mergeCell ref="F5:M5"/>
    <mergeCell ref="M19:P19"/>
    <mergeCell ref="M18:P18"/>
  </mergeCells>
  <printOptions/>
  <pageMargins left="0.75" right="0.75" top="1" bottom="1" header="0.5" footer="0.5"/>
  <pageSetup horizontalDpi="360" verticalDpi="360" orientation="portrait" paperSize="9" r:id="rId3"/>
  <headerFooter alignWithMargins="0">
    <oddHeader>&amp;C&amp;A</oddHeader>
    <oddFooter>&amp;CPagina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Q71"/>
  <sheetViews>
    <sheetView workbookViewId="0" topLeftCell="A1">
      <selection activeCell="F15" sqref="F15"/>
    </sheetView>
  </sheetViews>
  <sheetFormatPr defaultColWidth="9.33203125" defaultRowHeight="12.75"/>
  <cols>
    <col min="1" max="1" width="4.83203125" style="3" customWidth="1"/>
    <col min="2" max="6" width="9.33203125" style="3" customWidth="1"/>
    <col min="7" max="7" width="26.83203125" style="3" customWidth="1"/>
    <col min="8" max="9" width="9.33203125" style="3" customWidth="1"/>
    <col min="10" max="10" width="13.33203125" style="3" customWidth="1"/>
    <col min="11" max="16384" width="9.33203125" style="3" customWidth="1"/>
  </cols>
  <sheetData>
    <row r="1" spans="1:17" ht="13.5" thickTop="1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  <c r="M1" s="2"/>
      <c r="N1" s="2"/>
      <c r="O1" s="2"/>
      <c r="P1" s="2"/>
      <c r="Q1" s="2"/>
    </row>
    <row r="2" spans="1:17" ht="12.75">
      <c r="A2" s="151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52"/>
      <c r="M2" s="2"/>
      <c r="N2" s="2"/>
      <c r="O2" s="2"/>
      <c r="P2" s="2"/>
      <c r="Q2" s="2"/>
    </row>
    <row r="3" spans="1:17" ht="34.5">
      <c r="A3" s="397" t="s">
        <v>29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9"/>
      <c r="M3" s="2"/>
      <c r="N3" s="2"/>
      <c r="O3" s="2"/>
      <c r="P3" s="2"/>
      <c r="Q3" s="2"/>
    </row>
    <row r="4" spans="1:17" ht="12.75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  <c r="M4" s="2"/>
      <c r="N4" s="2"/>
      <c r="O4" s="2"/>
      <c r="P4" s="2"/>
      <c r="Q4" s="2"/>
    </row>
    <row r="5" spans="1:17" ht="25.5">
      <c r="A5" s="400" t="s">
        <v>30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2"/>
      <c r="M5" s="2"/>
      <c r="N5" s="2"/>
      <c r="O5" s="2"/>
      <c r="P5" s="2"/>
      <c r="Q5" s="2"/>
    </row>
    <row r="6" spans="1:17" ht="4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  <c r="M6" s="2"/>
      <c r="N6" s="2"/>
      <c r="O6" s="2"/>
      <c r="P6" s="2"/>
      <c r="Q6" s="2"/>
    </row>
    <row r="7" spans="1:17" ht="20.25">
      <c r="A7" s="403" t="s">
        <v>31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5"/>
      <c r="M7" s="2"/>
      <c r="N7" s="2"/>
      <c r="O7" s="2"/>
      <c r="P7" s="2"/>
      <c r="Q7" s="2"/>
    </row>
    <row r="8" spans="1:17" ht="15.75">
      <c r="A8" s="406" t="s">
        <v>32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2"/>
      <c r="N8" s="2"/>
      <c r="O8" s="2"/>
      <c r="P8" s="2"/>
      <c r="Q8" s="2"/>
    </row>
    <row r="9" spans="1:17" ht="15.75">
      <c r="A9" s="406" t="s">
        <v>116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8"/>
      <c r="M9" s="2"/>
      <c r="N9" s="2"/>
      <c r="O9" s="2"/>
      <c r="P9" s="2"/>
      <c r="Q9" s="2"/>
    </row>
    <row r="10" spans="1:17" ht="33.75" thickBot="1">
      <c r="A10" s="409" t="s">
        <v>12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1"/>
      <c r="M10" s="2"/>
      <c r="N10" s="2"/>
      <c r="O10" s="2"/>
      <c r="P10" s="2"/>
      <c r="Q10" s="2"/>
    </row>
    <row r="11" spans="1:17" ht="12.75">
      <c r="A11" s="151"/>
      <c r="B11" s="119"/>
      <c r="C11" s="119"/>
      <c r="D11" s="119"/>
      <c r="E11" s="119"/>
      <c r="F11" s="115"/>
      <c r="G11" s="116"/>
      <c r="H11" s="144"/>
      <c r="I11" s="119"/>
      <c r="J11" s="119"/>
      <c r="K11" s="119"/>
      <c r="L11" s="152"/>
      <c r="M11" s="2"/>
      <c r="N11" s="2"/>
      <c r="O11" s="2"/>
      <c r="P11" s="2"/>
      <c r="Q11" s="2"/>
    </row>
    <row r="12" spans="1:17" ht="30">
      <c r="A12" s="151"/>
      <c r="B12" s="119"/>
      <c r="C12" s="119"/>
      <c r="D12" s="119"/>
      <c r="E12" s="119"/>
      <c r="F12" s="121"/>
      <c r="G12" s="145">
        <f>+G35</f>
        <v>38667</v>
      </c>
      <c r="H12" s="146"/>
      <c r="I12" s="119"/>
      <c r="J12" s="119"/>
      <c r="K12" s="119"/>
      <c r="L12" s="152"/>
      <c r="M12" s="2"/>
      <c r="N12" s="2"/>
      <c r="O12" s="2"/>
      <c r="P12" s="2"/>
      <c r="Q12" s="2"/>
    </row>
    <row r="13" spans="1:17" ht="13.5" thickBot="1">
      <c r="A13" s="151"/>
      <c r="B13" s="119"/>
      <c r="C13" s="119"/>
      <c r="D13" s="119"/>
      <c r="E13" s="119"/>
      <c r="F13" s="123"/>
      <c r="G13" s="124"/>
      <c r="H13" s="147"/>
      <c r="I13" s="119"/>
      <c r="J13" s="119"/>
      <c r="K13" s="119"/>
      <c r="L13" s="152"/>
      <c r="M13" s="2"/>
      <c r="N13" s="2"/>
      <c r="O13" s="2"/>
      <c r="P13" s="2"/>
      <c r="Q13" s="2"/>
    </row>
    <row r="14" spans="1:17" ht="13.5" thickBot="1">
      <c r="A14" s="151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52"/>
      <c r="M14" s="2"/>
      <c r="N14" s="2"/>
      <c r="O14" s="2"/>
      <c r="P14" s="2"/>
      <c r="Q14" s="2"/>
    </row>
    <row r="15" spans="1:17" ht="17.25" thickBot="1" thickTop="1">
      <c r="A15" s="412" t="s">
        <v>23</v>
      </c>
      <c r="B15" s="413"/>
      <c r="C15" s="413"/>
      <c r="D15" s="413"/>
      <c r="E15" s="414"/>
      <c r="F15" s="301">
        <v>0</v>
      </c>
      <c r="G15" s="415" t="s">
        <v>28</v>
      </c>
      <c r="H15" s="413"/>
      <c r="I15" s="391"/>
      <c r="J15" s="17">
        <f>IF(F15&gt;=1500,$G$12-3,IF(F15&gt;=1000,$G$12-2,IF(F15&gt;=500,$G$12-1,IF(F15&gt;=0,$G$12))))</f>
        <v>38667</v>
      </c>
      <c r="K15" s="119"/>
      <c r="L15" s="152"/>
      <c r="M15" s="2"/>
      <c r="N15" s="2"/>
      <c r="O15" s="2"/>
      <c r="P15" s="2"/>
      <c r="Q15" s="2"/>
    </row>
    <row r="16" spans="1:17" ht="12.75">
      <c r="A16" s="151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52"/>
      <c r="M16" s="2"/>
      <c r="N16" s="2"/>
      <c r="O16" s="2"/>
      <c r="P16" s="2"/>
      <c r="Q16" s="2"/>
    </row>
    <row r="17" spans="1:17" ht="12.75">
      <c r="A17" s="151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52"/>
      <c r="M17" s="2"/>
      <c r="N17" s="2"/>
      <c r="O17" s="2"/>
      <c r="P17" s="2"/>
      <c r="Q17" s="2"/>
    </row>
    <row r="18" spans="1:17" ht="12.75">
      <c r="A18" s="151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52"/>
      <c r="M18" s="2"/>
      <c r="N18" s="2"/>
      <c r="O18" s="2"/>
      <c r="P18" s="2"/>
      <c r="Q18" s="2"/>
    </row>
    <row r="19" spans="1:17" ht="12.75">
      <c r="A19" s="151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2"/>
      <c r="M19" s="2"/>
      <c r="N19" s="2"/>
      <c r="O19" s="2"/>
      <c r="P19" s="2"/>
      <c r="Q19" s="2"/>
    </row>
    <row r="20" spans="1:17" ht="12.75">
      <c r="A20" s="151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52"/>
      <c r="M20" s="2"/>
      <c r="N20" s="2"/>
      <c r="O20" s="2"/>
      <c r="P20" s="2"/>
      <c r="Q20" s="2"/>
    </row>
    <row r="21" spans="1:17" ht="12.75">
      <c r="A21" s="151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52"/>
      <c r="M21" s="2"/>
      <c r="N21" s="2"/>
      <c r="O21" s="2"/>
      <c r="P21" s="2"/>
      <c r="Q21" s="2"/>
    </row>
    <row r="22" spans="1:17" ht="13.5" thickBot="1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60"/>
      <c r="M22" s="2"/>
      <c r="N22" s="2"/>
      <c r="O22" s="2"/>
      <c r="P22" s="2"/>
      <c r="Q22" s="2"/>
    </row>
    <row r="23" spans="1:17" ht="13.5" thickTop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6:17" ht="12.75" hidden="1">
      <c r="F24" s="3" t="s">
        <v>94</v>
      </c>
      <c r="M24" s="2"/>
      <c r="N24" s="2"/>
      <c r="O24" s="2"/>
      <c r="P24" s="2"/>
      <c r="Q24" s="2"/>
    </row>
    <row r="25" spans="6:17" ht="12.75" hidden="1">
      <c r="F25" s="18">
        <f>+Foglio1!$L$4</f>
        <v>38687</v>
      </c>
      <c r="M25" s="2"/>
      <c r="N25" s="2"/>
      <c r="O25" s="2"/>
      <c r="P25" s="2"/>
      <c r="Q25" s="2"/>
    </row>
    <row r="26" spans="5:17" ht="12.75" hidden="1">
      <c r="E26" s="392">
        <f>+Foglio1!$K$21</f>
        <v>38353</v>
      </c>
      <c r="F26" s="392"/>
      <c r="J26" s="3">
        <f>VALUE(E26)</f>
        <v>38353</v>
      </c>
      <c r="M26" s="2"/>
      <c r="N26" s="2"/>
      <c r="O26" s="2"/>
      <c r="P26" s="2"/>
      <c r="Q26" s="2"/>
    </row>
    <row r="27" spans="6:17" ht="12.75" hidden="1">
      <c r="F27" s="19">
        <f>+$E$26+G27</f>
        <v>38564</v>
      </c>
      <c r="G27" s="3">
        <v>211</v>
      </c>
      <c r="M27" s="2"/>
      <c r="N27" s="2"/>
      <c r="O27" s="2"/>
      <c r="P27" s="2"/>
      <c r="Q27" s="2"/>
    </row>
    <row r="28" spans="6:17" ht="12.75" hidden="1">
      <c r="F28" s="19">
        <f aca="true" t="shared" si="0" ref="F28:F33">+$E$26+G28</f>
        <v>38610</v>
      </c>
      <c r="G28" s="3">
        <v>257</v>
      </c>
      <c r="M28" s="2"/>
      <c r="N28" s="2"/>
      <c r="O28" s="2"/>
      <c r="P28" s="2"/>
      <c r="Q28" s="2"/>
    </row>
    <row r="29" spans="6:17" ht="12.75" hidden="1">
      <c r="F29" s="19">
        <f t="shared" si="0"/>
        <v>38626</v>
      </c>
      <c r="G29" s="3">
        <v>273</v>
      </c>
      <c r="M29" s="2"/>
      <c r="N29" s="2"/>
      <c r="O29" s="2"/>
      <c r="P29" s="2"/>
      <c r="Q29" s="2"/>
    </row>
    <row r="30" spans="6:17" ht="12.75" hidden="1">
      <c r="F30" s="19">
        <f t="shared" si="0"/>
        <v>38640</v>
      </c>
      <c r="G30" s="3">
        <v>287</v>
      </c>
      <c r="H30" s="19">
        <v>37514</v>
      </c>
      <c r="M30" s="2"/>
      <c r="N30" s="2"/>
      <c r="O30" s="2"/>
      <c r="P30" s="2"/>
      <c r="Q30" s="2"/>
    </row>
    <row r="31" spans="6:17" ht="12.75" hidden="1">
      <c r="F31" s="19">
        <f t="shared" si="0"/>
        <v>38641</v>
      </c>
      <c r="G31" s="3">
        <v>288</v>
      </c>
      <c r="H31" s="3">
        <v>20</v>
      </c>
      <c r="M31" s="2"/>
      <c r="N31" s="2"/>
      <c r="O31" s="2"/>
      <c r="P31" s="2"/>
      <c r="Q31" s="2"/>
    </row>
    <row r="32" spans="6:17" ht="12.75" hidden="1">
      <c r="F32" s="19">
        <f t="shared" si="0"/>
        <v>38630</v>
      </c>
      <c r="G32" s="3">
        <v>277</v>
      </c>
      <c r="H32" s="19">
        <f>+H30+H31</f>
        <v>37534</v>
      </c>
      <c r="J32" s="3">
        <f>VALUE(F32)</f>
        <v>38630</v>
      </c>
      <c r="M32" s="2"/>
      <c r="N32" s="2"/>
      <c r="O32" s="2"/>
      <c r="P32" s="2"/>
      <c r="Q32" s="2"/>
    </row>
    <row r="33" spans="6:17" ht="12.75" hidden="1">
      <c r="F33" s="19">
        <f t="shared" si="0"/>
        <v>38671</v>
      </c>
      <c r="G33" s="3">
        <v>318</v>
      </c>
      <c r="M33" s="2"/>
      <c r="N33" s="2"/>
      <c r="O33" s="2"/>
      <c r="P33" s="2"/>
      <c r="Q33" s="2"/>
    </row>
    <row r="34" spans="10:17" ht="13.5" hidden="1" thickBot="1">
      <c r="J34" s="3">
        <f>+J32-J26</f>
        <v>277</v>
      </c>
      <c r="M34" s="2"/>
      <c r="N34" s="2"/>
      <c r="O34" s="2"/>
      <c r="P34" s="2"/>
      <c r="Q34" s="2"/>
    </row>
    <row r="35" spans="7:17" ht="17.25" hidden="1" thickBot="1" thickTop="1">
      <c r="G35" s="20">
        <f>IF($F$25&gt;$F$32,Foglio1!$L$4-20,IF($F$25&gt;$F$28,Foglio1!$L$4-20-46,IF($F$25&gt;$F$27,Foglio1!$L$4-20-46+($F$28-$F$25),IF($F$25&gt;$E$26,Foglio1!$L$4-20))))</f>
        <v>38667</v>
      </c>
      <c r="M35" s="2"/>
      <c r="N35" s="2"/>
      <c r="O35" s="2"/>
      <c r="P35" s="2"/>
      <c r="Q35" s="2"/>
    </row>
    <row r="36" spans="13:17" ht="13.5" hidden="1" thickTop="1">
      <c r="M36" s="2"/>
      <c r="N36" s="2"/>
      <c r="O36" s="2"/>
      <c r="P36" s="2"/>
      <c r="Q36" s="2"/>
    </row>
    <row r="37" spans="13:17" ht="12.75" hidden="1">
      <c r="M37" s="2"/>
      <c r="N37" s="2"/>
      <c r="O37" s="2"/>
      <c r="P37" s="2"/>
      <c r="Q37" s="2"/>
    </row>
    <row r="38" spans="13:17" ht="12.75" hidden="1">
      <c r="M38" s="2"/>
      <c r="N38" s="2"/>
      <c r="O38" s="2"/>
      <c r="P38" s="2"/>
      <c r="Q38" s="2"/>
    </row>
    <row r="39" spans="13:17" ht="12.75" hidden="1">
      <c r="M39" s="2"/>
      <c r="N39" s="2"/>
      <c r="O39" s="2"/>
      <c r="P39" s="2"/>
      <c r="Q39" s="2"/>
    </row>
    <row r="40" spans="1:17" ht="12.75">
      <c r="A40" s="142"/>
      <c r="B40" s="142"/>
      <c r="C40" s="14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142"/>
      <c r="B41" s="142"/>
      <c r="C41" s="14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142"/>
      <c r="B42" s="142"/>
      <c r="C42" s="14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142"/>
      <c r="B43" s="142"/>
      <c r="C43" s="14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142"/>
      <c r="B44" s="142"/>
      <c r="C44" s="14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4:17" ht="12.7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4:17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4:17" ht="12.7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4:17" ht="12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4:17" ht="12.7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4:17" ht="12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3:17" ht="12.75">
      <c r="M51" s="2"/>
      <c r="N51" s="2"/>
      <c r="O51" s="2"/>
      <c r="P51" s="2"/>
      <c r="Q51" s="2"/>
    </row>
    <row r="52" spans="13:17" ht="12.75">
      <c r="M52" s="2"/>
      <c r="N52" s="2"/>
      <c r="O52" s="2"/>
      <c r="P52" s="2"/>
      <c r="Q52" s="2"/>
    </row>
    <row r="53" spans="13:17" ht="12.75">
      <c r="M53" s="2"/>
      <c r="N53" s="2"/>
      <c r="O53" s="2"/>
      <c r="P53" s="2"/>
      <c r="Q53" s="2"/>
    </row>
    <row r="54" spans="13:17" ht="12.75">
      <c r="M54" s="2"/>
      <c r="N54" s="2"/>
      <c r="O54" s="2"/>
      <c r="P54" s="2"/>
      <c r="Q54" s="2"/>
    </row>
    <row r="55" spans="13:17" ht="12.75">
      <c r="M55" s="2"/>
      <c r="N55" s="2"/>
      <c r="O55" s="2"/>
      <c r="P55" s="2"/>
      <c r="Q55" s="2"/>
    </row>
    <row r="56" spans="13:17" ht="12.75">
      <c r="M56" s="2"/>
      <c r="N56" s="2"/>
      <c r="O56" s="2"/>
      <c r="P56" s="2"/>
      <c r="Q56" s="2"/>
    </row>
    <row r="57" spans="13:17" ht="12.75">
      <c r="M57" s="2"/>
      <c r="N57" s="2"/>
      <c r="O57" s="2"/>
      <c r="P57" s="2"/>
      <c r="Q57" s="2"/>
    </row>
    <row r="58" spans="13:17" ht="12.75">
      <c r="M58" s="2"/>
      <c r="N58" s="2"/>
      <c r="O58" s="2"/>
      <c r="P58" s="2"/>
      <c r="Q58" s="2"/>
    </row>
    <row r="59" spans="13:17" ht="12.75">
      <c r="M59" s="2"/>
      <c r="N59" s="2"/>
      <c r="O59" s="2"/>
      <c r="P59" s="2"/>
      <c r="Q59" s="2"/>
    </row>
    <row r="60" spans="13:17" ht="12.75">
      <c r="M60" s="2"/>
      <c r="N60" s="2"/>
      <c r="O60" s="2"/>
      <c r="P60" s="2"/>
      <c r="Q60" s="2"/>
    </row>
    <row r="61" spans="13:17" ht="12.75">
      <c r="M61" s="2"/>
      <c r="N61" s="2"/>
      <c r="O61" s="2"/>
      <c r="P61" s="2"/>
      <c r="Q61" s="2"/>
    </row>
    <row r="62" spans="13:17" ht="12.75">
      <c r="M62" s="2"/>
      <c r="N62" s="2"/>
      <c r="O62" s="2"/>
      <c r="P62" s="2"/>
      <c r="Q62" s="2"/>
    </row>
    <row r="63" spans="13:17" ht="12.75">
      <c r="M63" s="2"/>
      <c r="N63" s="2"/>
      <c r="O63" s="2"/>
      <c r="P63" s="2"/>
      <c r="Q63" s="2"/>
    </row>
    <row r="64" spans="13:17" ht="12.75">
      <c r="M64" s="2"/>
      <c r="N64" s="2"/>
      <c r="O64" s="2"/>
      <c r="P64" s="2"/>
      <c r="Q64" s="2"/>
    </row>
    <row r="65" spans="13:17" ht="12.75">
      <c r="M65" s="2"/>
      <c r="N65" s="2"/>
      <c r="O65" s="2"/>
      <c r="P65" s="2"/>
      <c r="Q65" s="2"/>
    </row>
    <row r="66" spans="13:17" ht="12.75">
      <c r="M66" s="2"/>
      <c r="N66" s="2"/>
      <c r="O66" s="2"/>
      <c r="P66" s="2"/>
      <c r="Q66" s="2"/>
    </row>
    <row r="67" spans="13:17" ht="12.75">
      <c r="M67" s="2"/>
      <c r="N67" s="2"/>
      <c r="O67" s="2"/>
      <c r="P67" s="2"/>
      <c r="Q67" s="2"/>
    </row>
    <row r="68" spans="13:17" ht="12.75">
      <c r="M68" s="2"/>
      <c r="N68" s="2"/>
      <c r="O68" s="2"/>
      <c r="P68" s="2"/>
      <c r="Q68" s="2"/>
    </row>
    <row r="69" spans="13:17" ht="12.75">
      <c r="M69" s="2"/>
      <c r="N69" s="2"/>
      <c r="O69" s="2"/>
      <c r="P69" s="2"/>
      <c r="Q69" s="2"/>
    </row>
    <row r="70" spans="13:17" ht="12.75">
      <c r="M70" s="2"/>
      <c r="N70" s="2"/>
      <c r="O70" s="2"/>
      <c r="P70" s="2"/>
      <c r="Q70" s="2"/>
    </row>
    <row r="71" spans="13:17" ht="12.75">
      <c r="M71" s="2"/>
      <c r="N71" s="2"/>
      <c r="O71" s="2"/>
      <c r="P71" s="2"/>
      <c r="Q71" s="2"/>
    </row>
  </sheetData>
  <sheetProtection password="9E19" sheet="1" objects="1" scenarios="1"/>
  <mergeCells count="9">
    <mergeCell ref="E26:F26"/>
    <mergeCell ref="A3:L3"/>
    <mergeCell ref="A5:L5"/>
    <mergeCell ref="A7:L7"/>
    <mergeCell ref="A8:L8"/>
    <mergeCell ref="A9:L9"/>
    <mergeCell ref="A10:L10"/>
    <mergeCell ref="A15:E15"/>
    <mergeCell ref="G15:I15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1"/>
  <dimension ref="A1:P49"/>
  <sheetViews>
    <sheetView workbookViewId="0" topLeftCell="A1">
      <selection activeCell="F16" sqref="F16"/>
    </sheetView>
  </sheetViews>
  <sheetFormatPr defaultColWidth="9.33203125" defaultRowHeight="12.75"/>
  <cols>
    <col min="1" max="1" width="4.83203125" style="3" customWidth="1"/>
    <col min="2" max="6" width="9.33203125" style="3" customWidth="1"/>
    <col min="7" max="7" width="26.83203125" style="3" customWidth="1"/>
    <col min="8" max="9" width="9.33203125" style="3" customWidth="1"/>
    <col min="10" max="10" width="13.33203125" style="3" customWidth="1"/>
    <col min="11" max="16384" width="9.33203125" style="3" customWidth="1"/>
  </cols>
  <sheetData>
    <row r="1" spans="1:16" ht="12.75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  <c r="M1" s="2"/>
      <c r="N1" s="2"/>
      <c r="O1" s="2"/>
      <c r="P1" s="2"/>
    </row>
    <row r="2" spans="1:16" ht="12.75">
      <c r="A2" s="164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2"/>
      <c r="N2" s="2"/>
      <c r="O2" s="2"/>
      <c r="P2" s="2"/>
    </row>
    <row r="3" spans="1:16" ht="30">
      <c r="A3" s="416" t="s">
        <v>123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417"/>
      <c r="M3" s="2"/>
      <c r="N3" s="2"/>
      <c r="O3" s="2"/>
      <c r="P3" s="2"/>
    </row>
    <row r="4" spans="1:16" ht="30">
      <c r="A4" s="416" t="s">
        <v>124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417"/>
      <c r="M4" s="2"/>
      <c r="N4" s="2"/>
      <c r="O4" s="2"/>
      <c r="P4" s="2"/>
    </row>
    <row r="5" spans="1:16" ht="12.75">
      <c r="A5" s="165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66"/>
      <c r="M5" s="2"/>
      <c r="N5" s="2"/>
      <c r="O5" s="2"/>
      <c r="P5" s="2"/>
    </row>
    <row r="6" spans="1:16" ht="25.5">
      <c r="A6" s="418" t="s">
        <v>30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19"/>
      <c r="M6" s="2"/>
      <c r="N6" s="2"/>
      <c r="O6" s="2"/>
      <c r="P6" s="2"/>
    </row>
    <row r="7" spans="1:16" ht="4.5" customHeight="1">
      <c r="A7" s="16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66"/>
      <c r="M7" s="2"/>
      <c r="N7" s="2"/>
      <c r="O7" s="2"/>
      <c r="P7" s="2"/>
    </row>
    <row r="8" spans="1:16" ht="20.25">
      <c r="A8" s="420" t="s">
        <v>125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21"/>
      <c r="M8" s="2"/>
      <c r="N8" s="2"/>
      <c r="O8" s="2"/>
      <c r="P8" s="2"/>
    </row>
    <row r="9" spans="1:16" ht="15.75">
      <c r="A9" s="422" t="s">
        <v>32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23"/>
      <c r="M9" s="2"/>
      <c r="N9" s="2"/>
      <c r="O9" s="2"/>
      <c r="P9" s="2"/>
    </row>
    <row r="10" spans="1:16" ht="15.75">
      <c r="A10" s="422" t="s">
        <v>116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23"/>
      <c r="M10" s="2"/>
      <c r="N10" s="2"/>
      <c r="O10" s="2"/>
      <c r="P10" s="2"/>
    </row>
    <row r="11" spans="1:16" ht="33.75" thickBot="1">
      <c r="A11" s="424" t="s">
        <v>12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25"/>
      <c r="M11" s="2"/>
      <c r="N11" s="2"/>
      <c r="O11" s="2"/>
      <c r="P11" s="2"/>
    </row>
    <row r="12" spans="1:16" ht="12.75">
      <c r="A12" s="164"/>
      <c r="B12" s="119"/>
      <c r="C12" s="119"/>
      <c r="D12" s="119"/>
      <c r="E12" s="119"/>
      <c r="F12" s="115"/>
      <c r="G12" s="116"/>
      <c r="H12" s="144"/>
      <c r="I12" s="119"/>
      <c r="J12" s="119"/>
      <c r="K12" s="119"/>
      <c r="L12" s="120"/>
      <c r="M12" s="2"/>
      <c r="N12" s="2"/>
      <c r="O12" s="2"/>
      <c r="P12" s="2"/>
    </row>
    <row r="13" spans="1:16" ht="30">
      <c r="A13" s="164"/>
      <c r="B13" s="119"/>
      <c r="C13" s="119"/>
      <c r="D13" s="119"/>
      <c r="E13" s="119"/>
      <c r="F13" s="121"/>
      <c r="G13" s="145">
        <f>+G36</f>
        <v>38667</v>
      </c>
      <c r="H13" s="146"/>
      <c r="I13" s="119"/>
      <c r="J13" s="119"/>
      <c r="K13" s="119"/>
      <c r="L13" s="120"/>
      <c r="M13" s="2"/>
      <c r="N13" s="2"/>
      <c r="O13" s="2"/>
      <c r="P13" s="2"/>
    </row>
    <row r="14" spans="1:16" ht="13.5" thickBot="1">
      <c r="A14" s="164"/>
      <c r="B14" s="119"/>
      <c r="C14" s="119"/>
      <c r="D14" s="119"/>
      <c r="E14" s="119"/>
      <c r="F14" s="123"/>
      <c r="G14" s="124"/>
      <c r="H14" s="147"/>
      <c r="I14" s="119"/>
      <c r="J14" s="119"/>
      <c r="K14" s="119"/>
      <c r="L14" s="120"/>
      <c r="M14" s="2"/>
      <c r="N14" s="2"/>
      <c r="O14" s="2"/>
      <c r="P14" s="2"/>
    </row>
    <row r="15" spans="1:16" ht="13.5" thickBot="1">
      <c r="A15" s="164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0"/>
      <c r="M15" s="2"/>
      <c r="N15" s="2"/>
      <c r="O15" s="2"/>
      <c r="P15" s="2"/>
    </row>
    <row r="16" spans="1:16" ht="17.25" thickBot="1" thickTop="1">
      <c r="A16" s="426" t="s">
        <v>23</v>
      </c>
      <c r="B16" s="413"/>
      <c r="C16" s="413"/>
      <c r="D16" s="413"/>
      <c r="E16" s="414"/>
      <c r="F16" s="301">
        <v>0</v>
      </c>
      <c r="G16" s="415" t="s">
        <v>28</v>
      </c>
      <c r="H16" s="413"/>
      <c r="I16" s="391"/>
      <c r="J16" s="17">
        <f>IF(F16&gt;=1500,$G$13-3,IF(F16&gt;=1000,$G$13-2,IF(F16&gt;=500,$G$13-1,IF(F16&gt;=0,$G$13))))</f>
        <v>38667</v>
      </c>
      <c r="K16" s="119"/>
      <c r="L16" s="120"/>
      <c r="M16" s="2"/>
      <c r="N16" s="2"/>
      <c r="O16" s="2"/>
      <c r="P16" s="2"/>
    </row>
    <row r="17" spans="1:16" ht="12.75">
      <c r="A17" s="164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2"/>
      <c r="N17" s="2"/>
      <c r="O17" s="2"/>
      <c r="P17" s="2"/>
    </row>
    <row r="18" spans="1:16" ht="12.75">
      <c r="A18" s="164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2"/>
      <c r="N18" s="2"/>
      <c r="O18" s="2"/>
      <c r="P18" s="2"/>
    </row>
    <row r="19" spans="1:16" ht="12.75">
      <c r="A19" s="164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20"/>
      <c r="M19" s="2"/>
      <c r="N19" s="2"/>
      <c r="O19" s="2"/>
      <c r="P19" s="2"/>
    </row>
    <row r="20" spans="1:16" ht="12.75">
      <c r="A20" s="16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20"/>
      <c r="M20" s="2"/>
      <c r="N20" s="2"/>
      <c r="O20" s="2"/>
      <c r="P20" s="2"/>
    </row>
    <row r="21" spans="1:16" ht="12.75">
      <c r="A21" s="164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20"/>
      <c r="M21" s="2"/>
      <c r="N21" s="2"/>
      <c r="O21" s="2"/>
      <c r="P21" s="2"/>
    </row>
    <row r="22" spans="1:16" ht="13.5" thickBot="1">
      <c r="A22" s="168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7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6:16" ht="12.75" hidden="1">
      <c r="F25" s="3" t="s">
        <v>94</v>
      </c>
      <c r="M25" s="2"/>
      <c r="N25" s="2"/>
      <c r="O25" s="2"/>
      <c r="P25" s="2"/>
    </row>
    <row r="26" spans="6:16" ht="12.75" hidden="1">
      <c r="F26" s="18">
        <f>+Foglio1!$L$4</f>
        <v>38687</v>
      </c>
      <c r="M26" s="2"/>
      <c r="N26" s="2"/>
      <c r="O26" s="2"/>
      <c r="P26" s="2"/>
    </row>
    <row r="27" spans="5:16" ht="12.75" hidden="1">
      <c r="E27" s="392">
        <f>+Foglio1!$K$21</f>
        <v>38353</v>
      </c>
      <c r="F27" s="392"/>
      <c r="J27" s="3">
        <f>VALUE(E27)</f>
        <v>38353</v>
      </c>
      <c r="M27" s="2"/>
      <c r="N27" s="2"/>
      <c r="O27" s="2"/>
      <c r="P27" s="2"/>
    </row>
    <row r="28" spans="6:16" ht="12.75" hidden="1">
      <c r="F28" s="19">
        <f aca="true" t="shared" si="0" ref="F28:F34">+$E$27+G28</f>
        <v>38564</v>
      </c>
      <c r="G28" s="3">
        <v>211</v>
      </c>
      <c r="M28" s="2"/>
      <c r="N28" s="2"/>
      <c r="O28" s="2"/>
      <c r="P28" s="2"/>
    </row>
    <row r="29" spans="6:16" ht="12.75" hidden="1">
      <c r="F29" s="19">
        <f t="shared" si="0"/>
        <v>38610</v>
      </c>
      <c r="G29" s="3">
        <v>257</v>
      </c>
      <c r="M29" s="2"/>
      <c r="N29" s="2"/>
      <c r="O29" s="2"/>
      <c r="P29" s="2"/>
    </row>
    <row r="30" spans="6:16" ht="12.75" hidden="1">
      <c r="F30" s="19">
        <f t="shared" si="0"/>
        <v>38626</v>
      </c>
      <c r="G30" s="3">
        <v>273</v>
      </c>
      <c r="M30" s="2"/>
      <c r="N30" s="2"/>
      <c r="O30" s="2"/>
      <c r="P30" s="2"/>
    </row>
    <row r="31" spans="6:16" ht="12.75" hidden="1">
      <c r="F31" s="19">
        <f t="shared" si="0"/>
        <v>38640</v>
      </c>
      <c r="G31" s="3">
        <v>287</v>
      </c>
      <c r="H31" s="19">
        <v>37514</v>
      </c>
      <c r="M31" s="2"/>
      <c r="N31" s="2"/>
      <c r="O31" s="2"/>
      <c r="P31" s="2"/>
    </row>
    <row r="32" spans="6:16" ht="12.75" hidden="1">
      <c r="F32" s="19">
        <f t="shared" si="0"/>
        <v>38641</v>
      </c>
      <c r="G32" s="3">
        <v>288</v>
      </c>
      <c r="H32" s="3">
        <v>20</v>
      </c>
      <c r="M32" s="2"/>
      <c r="N32" s="2"/>
      <c r="O32" s="2"/>
      <c r="P32" s="2"/>
    </row>
    <row r="33" spans="6:16" ht="12.75" hidden="1">
      <c r="F33" s="19">
        <f t="shared" si="0"/>
        <v>38630</v>
      </c>
      <c r="G33" s="3">
        <v>277</v>
      </c>
      <c r="H33" s="19">
        <f>+H31+H32</f>
        <v>37534</v>
      </c>
      <c r="J33" s="3">
        <f>VALUE(F33)</f>
        <v>38630</v>
      </c>
      <c r="M33" s="2"/>
      <c r="N33" s="2"/>
      <c r="O33" s="2"/>
      <c r="P33" s="2"/>
    </row>
    <row r="34" spans="6:16" ht="12.75" hidden="1">
      <c r="F34" s="19">
        <f t="shared" si="0"/>
        <v>38671</v>
      </c>
      <c r="G34" s="3">
        <v>318</v>
      </c>
      <c r="M34" s="2"/>
      <c r="N34" s="2"/>
      <c r="O34" s="2"/>
      <c r="P34" s="2"/>
    </row>
    <row r="35" spans="10:16" ht="13.5" hidden="1" thickBot="1">
      <c r="J35" s="3">
        <f>+J33-J27</f>
        <v>277</v>
      </c>
      <c r="M35" s="2"/>
      <c r="N35" s="2"/>
      <c r="O35" s="2"/>
      <c r="P35" s="2"/>
    </row>
    <row r="36" spans="7:16" ht="17.25" hidden="1" thickBot="1" thickTop="1">
      <c r="G36" s="20">
        <f>IF($F$26&gt;$F$33,Foglio1!$L$4-20,IF($F$26&gt;$F$29,Foglio1!$L$4-20-46,IF($F$26&gt;$F$28,Foglio1!$L$4-20-46+($F$29-$F$26),IF($F$26&gt;$E$27,Foglio1!$L$4-20))))</f>
        <v>38667</v>
      </c>
      <c r="M36" s="2"/>
      <c r="N36" s="2"/>
      <c r="O36" s="2"/>
      <c r="P36" s="2"/>
    </row>
    <row r="37" spans="13:16" ht="13.5" hidden="1" thickTop="1">
      <c r="M37" s="2"/>
      <c r="N37" s="2"/>
      <c r="O37" s="2"/>
      <c r="P37" s="2"/>
    </row>
    <row r="38" spans="13:16" ht="12.75" hidden="1">
      <c r="M38" s="2"/>
      <c r="N38" s="2"/>
      <c r="O38" s="2"/>
      <c r="P38" s="2"/>
    </row>
    <row r="39" spans="13:16" ht="12.75" hidden="1">
      <c r="M39" s="2"/>
      <c r="N39" s="2"/>
      <c r="O39" s="2"/>
      <c r="P39" s="2"/>
    </row>
    <row r="40" spans="13:16" ht="12.75" hidden="1"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3:16" ht="12.75">
      <c r="M47" s="2"/>
      <c r="N47" s="2"/>
      <c r="O47" s="2"/>
      <c r="P47" s="2"/>
    </row>
    <row r="48" spans="13:16" ht="12.75">
      <c r="M48" s="2"/>
      <c r="N48" s="2"/>
      <c r="O48" s="2"/>
      <c r="P48" s="2"/>
    </row>
    <row r="49" spans="13:16" ht="12.75">
      <c r="M49" s="2"/>
      <c r="N49" s="2"/>
      <c r="O49" s="2"/>
      <c r="P49" s="2"/>
    </row>
  </sheetData>
  <sheetProtection password="E4D5" sheet="1" objects="1" scenarios="1"/>
  <mergeCells count="10">
    <mergeCell ref="E27:F27"/>
    <mergeCell ref="A3:L3"/>
    <mergeCell ref="A6:L6"/>
    <mergeCell ref="A8:L8"/>
    <mergeCell ref="A9:L9"/>
    <mergeCell ref="A10:L10"/>
    <mergeCell ref="A11:L11"/>
    <mergeCell ref="A16:E16"/>
    <mergeCell ref="G16:I16"/>
    <mergeCell ref="A4:L4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AJ50"/>
  <sheetViews>
    <sheetView workbookViewId="0" topLeftCell="A1">
      <selection activeCell="F16" sqref="F16"/>
    </sheetView>
  </sheetViews>
  <sheetFormatPr defaultColWidth="9.33203125" defaultRowHeight="12.75"/>
  <cols>
    <col min="1" max="1" width="4.83203125" style="3" customWidth="1"/>
    <col min="2" max="6" width="9.33203125" style="3" customWidth="1"/>
    <col min="7" max="7" width="29" style="3" customWidth="1"/>
    <col min="8" max="9" width="9.33203125" style="3" customWidth="1"/>
    <col min="10" max="10" width="13.33203125" style="3" customWidth="1"/>
    <col min="11" max="16384" width="9.33203125" style="3" customWidth="1"/>
  </cols>
  <sheetData>
    <row r="1" spans="1:36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2" spans="1:36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</row>
    <row r="3" spans="1:36" ht="30">
      <c r="A3" s="427" t="s">
        <v>33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171"/>
      <c r="N3" s="17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</row>
    <row r="4" spans="1:36" ht="12.7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0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</row>
    <row r="5" spans="1:36" ht="18.75">
      <c r="A5" s="429" t="s">
        <v>26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174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</row>
    <row r="6" spans="1:36" ht="18.75">
      <c r="A6" s="429" t="s">
        <v>34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174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</row>
    <row r="7" spans="1:36" ht="14.25">
      <c r="A7" s="430" t="s">
        <v>22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174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</row>
    <row r="8" spans="1:36" ht="12.7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0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</row>
    <row r="9" spans="1:36" ht="30">
      <c r="A9" s="427" t="s">
        <v>5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171"/>
      <c r="N9" s="17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</row>
    <row r="10" spans="1:36" ht="12.7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0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</row>
    <row r="11" spans="1:36" ht="13.5" thickBot="1">
      <c r="A11" s="169"/>
      <c r="B11" s="169"/>
      <c r="C11" s="169"/>
      <c r="D11" s="169"/>
      <c r="E11" s="169"/>
      <c r="F11" s="175"/>
      <c r="G11" s="175"/>
      <c r="H11" s="175"/>
      <c r="I11" s="169"/>
      <c r="J11" s="169"/>
      <c r="K11" s="169"/>
      <c r="L11" s="169"/>
      <c r="M11" s="170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</row>
    <row r="12" spans="1:36" ht="31.5" thickBot="1" thickTop="1">
      <c r="A12" s="169"/>
      <c r="B12" s="169"/>
      <c r="C12" s="169"/>
      <c r="D12" s="169"/>
      <c r="E12" s="169"/>
      <c r="F12" s="175"/>
      <c r="G12" s="59">
        <f>+G35</f>
        <v>38677</v>
      </c>
      <c r="H12" s="175"/>
      <c r="I12" s="169"/>
      <c r="J12" s="169"/>
      <c r="K12" s="169"/>
      <c r="L12" s="169"/>
      <c r="M12" s="170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</row>
    <row r="13" spans="1:36" ht="13.5" thickTop="1">
      <c r="A13" s="169"/>
      <c r="B13" s="169"/>
      <c r="C13" s="169"/>
      <c r="D13" s="169"/>
      <c r="E13" s="169"/>
      <c r="F13" s="175"/>
      <c r="G13" s="175"/>
      <c r="H13" s="175"/>
      <c r="I13" s="169"/>
      <c r="J13" s="169"/>
      <c r="K13" s="169"/>
      <c r="L13" s="169"/>
      <c r="M13" s="170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</row>
    <row r="14" spans="1:36" ht="12.7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</row>
    <row r="15" spans="1:36" ht="13.5" thickBo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70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</row>
    <row r="16" spans="1:36" ht="17.25" thickBot="1" thickTop="1">
      <c r="A16" s="431" t="s">
        <v>23</v>
      </c>
      <c r="B16" s="431"/>
      <c r="C16" s="431"/>
      <c r="D16" s="431"/>
      <c r="E16" s="432"/>
      <c r="F16" s="301">
        <v>0</v>
      </c>
      <c r="G16" s="433" t="s">
        <v>24</v>
      </c>
      <c r="H16" s="431"/>
      <c r="I16" s="434"/>
      <c r="J16" s="17">
        <f>IF(F16&gt;=1500,$G$12-3,IF(F16&gt;=1000,$G$12-2,IF(F16&gt;=500,$G$12-1,IF(F16&gt;=0,$G$12))))</f>
        <v>38677</v>
      </c>
      <c r="K16" s="169"/>
      <c r="L16" s="169"/>
      <c r="M16" s="170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</row>
    <row r="17" spans="1:36" ht="12.7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70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</row>
    <row r="18" spans="1:36" ht="12.7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70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</row>
    <row r="19" spans="1:36" ht="12.7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</row>
    <row r="20" spans="1:36" ht="12.7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</row>
    <row r="21" spans="1:36" ht="12.7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</row>
    <row r="22" spans="1:36" ht="12.7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</row>
    <row r="23" spans="1:36" ht="12.75" hidden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</row>
    <row r="24" spans="1:36" ht="12.75" hidden="1">
      <c r="A24" s="142"/>
      <c r="B24" s="142"/>
      <c r="C24" s="142"/>
      <c r="D24" s="142"/>
      <c r="E24" s="142"/>
      <c r="F24" s="142" t="s">
        <v>93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</row>
    <row r="25" spans="1:36" ht="12.75" hidden="1">
      <c r="A25" s="142"/>
      <c r="B25" s="142"/>
      <c r="C25" s="142"/>
      <c r="D25" s="142"/>
      <c r="E25" s="142"/>
      <c r="F25" s="176">
        <f>+Foglio1!$L$4</f>
        <v>38687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</row>
    <row r="26" spans="1:36" ht="12.75" hidden="1">
      <c r="A26" s="142"/>
      <c r="B26" s="142"/>
      <c r="C26" s="142"/>
      <c r="D26" s="142"/>
      <c r="E26" s="428">
        <f>+Foglio1!$K$21</f>
        <v>38353</v>
      </c>
      <c r="F26" s="428"/>
      <c r="G26" s="142"/>
      <c r="H26" s="142"/>
      <c r="I26" s="142"/>
      <c r="J26" s="142">
        <f>VALUE(E26)</f>
        <v>38353</v>
      </c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</row>
    <row r="27" spans="1:36" ht="12.75" hidden="1">
      <c r="A27" s="142"/>
      <c r="B27" s="142"/>
      <c r="C27" s="142"/>
      <c r="D27" s="142"/>
      <c r="E27" s="142"/>
      <c r="F27" s="177">
        <f>+$E$26+G27</f>
        <v>38564</v>
      </c>
      <c r="G27" s="142">
        <v>211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</row>
    <row r="28" spans="1:36" ht="12.75" hidden="1">
      <c r="A28" s="142"/>
      <c r="B28" s="142"/>
      <c r="C28" s="142"/>
      <c r="D28" s="142"/>
      <c r="E28" s="142"/>
      <c r="F28" s="177">
        <f aca="true" t="shared" si="0" ref="F28:F33">+$E$26+G28</f>
        <v>38610</v>
      </c>
      <c r="G28" s="142">
        <v>257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</row>
    <row r="29" spans="1:36" ht="12.75" hidden="1">
      <c r="A29" s="142"/>
      <c r="B29" s="142"/>
      <c r="C29" s="142"/>
      <c r="D29" s="142"/>
      <c r="E29" s="142"/>
      <c r="F29" s="177">
        <f t="shared" si="0"/>
        <v>38626</v>
      </c>
      <c r="G29" s="142">
        <v>273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</row>
    <row r="30" spans="1:36" ht="12.75" hidden="1">
      <c r="A30" s="142"/>
      <c r="B30" s="142"/>
      <c r="C30" s="142"/>
      <c r="D30" s="142"/>
      <c r="E30" s="142"/>
      <c r="F30" s="177">
        <f t="shared" si="0"/>
        <v>38640</v>
      </c>
      <c r="G30" s="142">
        <v>287</v>
      </c>
      <c r="H30" s="177">
        <v>37514</v>
      </c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</row>
    <row r="31" spans="1:36" ht="12.75" hidden="1">
      <c r="A31" s="142"/>
      <c r="B31" s="142"/>
      <c r="C31" s="142"/>
      <c r="D31" s="142"/>
      <c r="E31" s="142"/>
      <c r="F31" s="177">
        <f t="shared" si="0"/>
        <v>38641</v>
      </c>
      <c r="G31" s="142">
        <v>288</v>
      </c>
      <c r="H31" s="142">
        <v>10</v>
      </c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</row>
    <row r="32" spans="1:36" ht="12.75" hidden="1">
      <c r="A32" s="142"/>
      <c r="B32" s="142"/>
      <c r="C32" s="142"/>
      <c r="D32" s="142"/>
      <c r="E32" s="142"/>
      <c r="F32" s="177">
        <f t="shared" si="0"/>
        <v>38620</v>
      </c>
      <c r="G32" s="142">
        <v>267</v>
      </c>
      <c r="H32" s="177">
        <f>+H30+H31</f>
        <v>37524</v>
      </c>
      <c r="I32" s="142"/>
      <c r="J32" s="142">
        <f>VALUE(F32)</f>
        <v>38620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</row>
    <row r="33" spans="1:36" ht="12.75" hidden="1">
      <c r="A33" s="142"/>
      <c r="B33" s="142"/>
      <c r="C33" s="142"/>
      <c r="D33" s="142"/>
      <c r="E33" s="142"/>
      <c r="F33" s="177">
        <f t="shared" si="0"/>
        <v>38671</v>
      </c>
      <c r="G33" s="142">
        <v>318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</row>
    <row r="34" spans="1:36" ht="13.5" hidden="1" thickBot="1">
      <c r="A34" s="142"/>
      <c r="B34" s="142"/>
      <c r="C34" s="142"/>
      <c r="D34" s="142"/>
      <c r="E34" s="142"/>
      <c r="F34" s="142"/>
      <c r="G34" s="142"/>
      <c r="H34" s="142"/>
      <c r="I34" s="142"/>
      <c r="J34" s="142">
        <f>+J32-J26</f>
        <v>267</v>
      </c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</row>
    <row r="35" spans="1:36" ht="17.25" hidden="1" thickBot="1" thickTop="1">
      <c r="A35" s="142"/>
      <c r="B35" s="142"/>
      <c r="C35" s="142"/>
      <c r="D35" s="142"/>
      <c r="E35" s="142"/>
      <c r="F35" s="142"/>
      <c r="G35" s="178">
        <f>IF($F$25&gt;$F$32,Foglio1!$L$4-10,IF($F$25&gt;$F$28,Foglio1!$L$4-10-46,IF($F$25&gt;$F$27,Foglio1!$L$4-10-46+($F$28-$F$25),IF($F$25&gt;$E$26,Foglio1!$L$4-10))))</f>
        <v>38677</v>
      </c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</row>
    <row r="36" spans="1:36" ht="13.5" hidden="1" thickTop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</row>
    <row r="37" spans="1:36" ht="12.75" hidden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</row>
    <row r="38" spans="1:36" ht="12.7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</row>
    <row r="39" spans="1:36" ht="12.7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</row>
    <row r="40" spans="1:36" ht="12.7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</row>
    <row r="41" spans="1:36" ht="12.7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</row>
    <row r="42" spans="1:36" ht="12.7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</row>
    <row r="43" spans="1:36" ht="12.7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</row>
    <row r="44" spans="1:36" ht="12.75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</row>
    <row r="45" spans="1:36" ht="12.7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</row>
    <row r="46" spans="1:36" ht="12.7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</row>
    <row r="47" spans="1:36" ht="12.7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</row>
    <row r="48" spans="1:36" ht="12.7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</row>
    <row r="49" spans="13:36" ht="12.75"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</row>
    <row r="50" spans="13:36" ht="12.75"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</row>
  </sheetData>
  <sheetProtection password="9E19" sheet="1" objects="1" scenarios="1"/>
  <mergeCells count="8">
    <mergeCell ref="A3:L3"/>
    <mergeCell ref="E26:F26"/>
    <mergeCell ref="A5:L5"/>
    <mergeCell ref="A6:L6"/>
    <mergeCell ref="A7:L7"/>
    <mergeCell ref="A16:E16"/>
    <mergeCell ref="G16:I16"/>
    <mergeCell ref="A9:L9"/>
  </mergeCells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2"/>
  <dimension ref="A1:Q54"/>
  <sheetViews>
    <sheetView workbookViewId="0" topLeftCell="A1">
      <selection activeCell="F14" sqref="F14"/>
    </sheetView>
  </sheetViews>
  <sheetFormatPr defaultColWidth="9.33203125" defaultRowHeight="12.75"/>
  <cols>
    <col min="1" max="1" width="4.83203125" style="3" customWidth="1"/>
    <col min="2" max="6" width="9.33203125" style="3" customWidth="1"/>
    <col min="7" max="7" width="26.83203125" style="3" customWidth="1"/>
    <col min="8" max="9" width="9.33203125" style="3" customWidth="1"/>
    <col min="10" max="10" width="13.33203125" style="3" customWidth="1"/>
    <col min="11" max="16384" width="9.33203125" style="3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42"/>
      <c r="O1" s="142"/>
      <c r="P1" s="142"/>
      <c r="Q1" s="14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42"/>
      <c r="O2" s="142"/>
      <c r="P2" s="142"/>
      <c r="Q2" s="142"/>
    </row>
    <row r="3" spans="1:17" ht="34.5">
      <c r="A3" s="179" t="s">
        <v>35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2"/>
      <c r="N3" s="142"/>
      <c r="O3" s="142"/>
      <c r="P3" s="142"/>
      <c r="Q3" s="142"/>
    </row>
    <row r="4" spans="1:17" ht="25.5">
      <c r="A4" s="180" t="s">
        <v>30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2"/>
      <c r="N4" s="142"/>
      <c r="O4" s="142"/>
      <c r="P4" s="142"/>
      <c r="Q4" s="142"/>
    </row>
    <row r="5" spans="1:17" ht="20.25">
      <c r="A5" s="181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2"/>
      <c r="N5" s="142"/>
      <c r="O5" s="142"/>
      <c r="P5" s="142"/>
      <c r="Q5" s="142"/>
    </row>
    <row r="6" spans="1:17" ht="15.75">
      <c r="A6" s="182" t="s">
        <v>32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2"/>
      <c r="N6" s="142"/>
      <c r="O6" s="142"/>
      <c r="P6" s="142"/>
      <c r="Q6" s="142"/>
    </row>
    <row r="7" spans="1:17" ht="15.75">
      <c r="A7" s="182" t="s">
        <v>37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2"/>
      <c r="N7" s="142"/>
      <c r="O7" s="142"/>
      <c r="P7" s="142"/>
      <c r="Q7" s="142"/>
    </row>
    <row r="8" spans="1:17" ht="33">
      <c r="A8" s="183" t="s">
        <v>12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2"/>
      <c r="N8" s="142"/>
      <c r="O8" s="142"/>
      <c r="P8" s="142"/>
      <c r="Q8" s="142"/>
    </row>
    <row r="9" spans="1:17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42"/>
      <c r="O9" s="142"/>
      <c r="P9" s="142"/>
      <c r="Q9" s="142"/>
    </row>
    <row r="10" spans="1:17" ht="13.5" thickBot="1">
      <c r="A10" s="2"/>
      <c r="B10" s="2"/>
      <c r="C10" s="2"/>
      <c r="D10" s="2"/>
      <c r="E10" s="2"/>
      <c r="F10" s="115"/>
      <c r="G10" s="116"/>
      <c r="H10" s="144"/>
      <c r="I10" s="2"/>
      <c r="J10" s="2"/>
      <c r="K10" s="2"/>
      <c r="L10" s="2"/>
      <c r="M10" s="2"/>
      <c r="N10" s="142"/>
      <c r="O10" s="142"/>
      <c r="P10" s="142"/>
      <c r="Q10" s="142"/>
    </row>
    <row r="11" spans="1:17" ht="31.5" thickBot="1" thickTop="1">
      <c r="A11" s="2"/>
      <c r="B11" s="2"/>
      <c r="C11" s="2"/>
      <c r="D11" s="2"/>
      <c r="E11" s="2"/>
      <c r="F11" s="121"/>
      <c r="G11" s="59">
        <f>+G35</f>
        <v>38667</v>
      </c>
      <c r="H11" s="146"/>
      <c r="I11" s="2"/>
      <c r="J11" s="2"/>
      <c r="K11" s="2"/>
      <c r="L11" s="2"/>
      <c r="M11" s="2"/>
      <c r="N11" s="142"/>
      <c r="O11" s="142"/>
      <c r="P11" s="142"/>
      <c r="Q11" s="142"/>
    </row>
    <row r="12" spans="1:17" ht="14.25" thickBot="1" thickTop="1">
      <c r="A12" s="2"/>
      <c r="B12" s="2"/>
      <c r="C12" s="2"/>
      <c r="D12" s="2"/>
      <c r="E12" s="2"/>
      <c r="F12" s="123"/>
      <c r="G12" s="124"/>
      <c r="H12" s="147"/>
      <c r="I12" s="2"/>
      <c r="J12" s="2"/>
      <c r="K12" s="2"/>
      <c r="L12" s="2"/>
      <c r="M12" s="2"/>
      <c r="N12" s="142"/>
      <c r="O12" s="142"/>
      <c r="P12" s="142"/>
      <c r="Q12" s="142"/>
    </row>
    <row r="13" spans="1:17" ht="13.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42"/>
      <c r="O13" s="142"/>
      <c r="P13" s="142"/>
      <c r="Q13" s="142"/>
    </row>
    <row r="14" spans="1:17" ht="17.25" thickBot="1" thickTop="1">
      <c r="A14" s="390" t="s">
        <v>23</v>
      </c>
      <c r="B14" s="390"/>
      <c r="C14" s="390"/>
      <c r="D14" s="390"/>
      <c r="E14" s="390"/>
      <c r="F14" s="301">
        <v>0</v>
      </c>
      <c r="G14" s="390" t="s">
        <v>28</v>
      </c>
      <c r="H14" s="390"/>
      <c r="I14" s="391"/>
      <c r="J14" s="17">
        <f>IF(F14&gt;=1500,$G$11-3,IF(F14&gt;=1000,$G$11-2,IF(F14&gt;=500,$G$11-1,IF(F14&gt;=0,$G$11))))</f>
        <v>38667</v>
      </c>
      <c r="K14" s="2"/>
      <c r="L14" s="2"/>
      <c r="M14" s="2"/>
      <c r="N14" s="142"/>
      <c r="O14" s="142"/>
      <c r="P14" s="142"/>
      <c r="Q14" s="142"/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42"/>
      <c r="O15" s="142"/>
      <c r="P15" s="142"/>
      <c r="Q15" s="142"/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42"/>
      <c r="O16" s="142"/>
      <c r="P16" s="142"/>
      <c r="Q16" s="142"/>
    </row>
    <row r="17" spans="1:1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42"/>
      <c r="O17" s="142"/>
      <c r="P17" s="142"/>
      <c r="Q17" s="142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42"/>
      <c r="O18" s="142"/>
      <c r="P18" s="142"/>
      <c r="Q18" s="142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42"/>
      <c r="O19" s="142"/>
      <c r="P19" s="142"/>
      <c r="Q19" s="14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42"/>
      <c r="O20" s="142"/>
      <c r="P20" s="142"/>
      <c r="Q20" s="142"/>
    </row>
    <row r="21" spans="1:1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42"/>
      <c r="O21" s="142"/>
      <c r="P21" s="142"/>
      <c r="Q21" s="142"/>
    </row>
    <row r="22" spans="1:1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42"/>
      <c r="O22" s="142"/>
      <c r="P22" s="142"/>
      <c r="Q22" s="142"/>
    </row>
    <row r="23" spans="14:17" ht="12.75" hidden="1">
      <c r="N23" s="142"/>
      <c r="O23" s="142"/>
      <c r="P23" s="142"/>
      <c r="Q23" s="142"/>
    </row>
    <row r="24" spans="6:17" ht="12.75" hidden="1">
      <c r="F24" s="3" t="s">
        <v>94</v>
      </c>
      <c r="N24" s="142"/>
      <c r="O24" s="142"/>
      <c r="P24" s="142"/>
      <c r="Q24" s="142"/>
    </row>
    <row r="25" spans="6:17" ht="12.75" hidden="1">
      <c r="F25" s="18">
        <f>+Foglio1!$L$4</f>
        <v>38687</v>
      </c>
      <c r="N25" s="142"/>
      <c r="O25" s="142"/>
      <c r="P25" s="142"/>
      <c r="Q25" s="142"/>
    </row>
    <row r="26" spans="5:17" ht="12.75" hidden="1">
      <c r="E26" s="392">
        <f>+Foglio1!$K$21</f>
        <v>38353</v>
      </c>
      <c r="F26" s="392"/>
      <c r="N26" s="142"/>
      <c r="O26" s="142"/>
      <c r="P26" s="142"/>
      <c r="Q26" s="142"/>
    </row>
    <row r="27" spans="6:17" ht="12.75" hidden="1">
      <c r="F27" s="19">
        <f>+$E$26+G27</f>
        <v>38564</v>
      </c>
      <c r="G27" s="3">
        <v>211</v>
      </c>
      <c r="N27" s="142"/>
      <c r="O27" s="142"/>
      <c r="P27" s="142"/>
      <c r="Q27" s="142"/>
    </row>
    <row r="28" spans="6:17" ht="12.75" hidden="1">
      <c r="F28" s="19">
        <f aca="true" t="shared" si="0" ref="F28:F33">+$E$26+G28</f>
        <v>38610</v>
      </c>
      <c r="G28" s="3">
        <v>257</v>
      </c>
      <c r="N28" s="142"/>
      <c r="O28" s="142"/>
      <c r="P28" s="142"/>
      <c r="Q28" s="142"/>
    </row>
    <row r="29" spans="6:17" ht="12.75" hidden="1">
      <c r="F29" s="19">
        <f t="shared" si="0"/>
        <v>38626</v>
      </c>
      <c r="G29" s="3">
        <v>273</v>
      </c>
      <c r="N29" s="142"/>
      <c r="O29" s="142"/>
      <c r="P29" s="142"/>
      <c r="Q29" s="142"/>
    </row>
    <row r="30" spans="6:17" ht="12.75" hidden="1">
      <c r="F30" s="19">
        <f t="shared" si="0"/>
        <v>38640</v>
      </c>
      <c r="G30" s="3">
        <v>287</v>
      </c>
      <c r="H30" s="19">
        <v>37514</v>
      </c>
      <c r="N30" s="142"/>
      <c r="O30" s="142"/>
      <c r="P30" s="142"/>
      <c r="Q30" s="142"/>
    </row>
    <row r="31" spans="6:17" ht="12.75" hidden="1">
      <c r="F31" s="19">
        <f t="shared" si="0"/>
        <v>38641</v>
      </c>
      <c r="G31" s="3">
        <v>288</v>
      </c>
      <c r="H31" s="3">
        <v>20</v>
      </c>
      <c r="N31" s="142"/>
      <c r="O31" s="142"/>
      <c r="P31" s="142"/>
      <c r="Q31" s="142"/>
    </row>
    <row r="32" spans="6:17" ht="12.75" hidden="1">
      <c r="F32" s="19">
        <f t="shared" si="0"/>
        <v>38630</v>
      </c>
      <c r="G32" s="3">
        <v>277</v>
      </c>
      <c r="H32" s="19">
        <f>+H30+H31</f>
        <v>37534</v>
      </c>
      <c r="N32" s="142"/>
      <c r="O32" s="142"/>
      <c r="P32" s="142"/>
      <c r="Q32" s="142"/>
    </row>
    <row r="33" spans="6:17" ht="12.75" hidden="1">
      <c r="F33" s="19">
        <f t="shared" si="0"/>
        <v>38671</v>
      </c>
      <c r="G33" s="3">
        <v>318</v>
      </c>
      <c r="N33" s="142"/>
      <c r="O33" s="142"/>
      <c r="P33" s="142"/>
      <c r="Q33" s="142"/>
    </row>
    <row r="34" spans="14:17" ht="13.5" hidden="1" thickBot="1">
      <c r="N34" s="142"/>
      <c r="O34" s="142"/>
      <c r="P34" s="142"/>
      <c r="Q34" s="142"/>
    </row>
    <row r="35" spans="7:17" ht="17.25" hidden="1" thickBot="1" thickTop="1">
      <c r="G35" s="20">
        <f>IF($F$25&gt;$F$32,Foglio1!$L$4-20,IF($F$25&gt;$F$28,Foglio1!$L$4-20-46,IF($F$25&gt;$F$27,Foglio1!$L$4-20-46+($F$28-$F$25),IF($F$25&gt;$E$26,Foglio1!$L$4-20))))</f>
        <v>38667</v>
      </c>
      <c r="N35" s="142"/>
      <c r="O35" s="142"/>
      <c r="P35" s="142"/>
      <c r="Q35" s="142"/>
    </row>
    <row r="36" spans="14:17" ht="13.5" hidden="1" thickTop="1">
      <c r="N36" s="142"/>
      <c r="O36" s="142"/>
      <c r="P36" s="142"/>
      <c r="Q36" s="142"/>
    </row>
    <row r="37" spans="14:17" ht="12.75" hidden="1">
      <c r="N37" s="142"/>
      <c r="O37" s="142"/>
      <c r="P37" s="142"/>
      <c r="Q37" s="142"/>
    </row>
    <row r="38" spans="14:17" ht="12.75" hidden="1">
      <c r="N38" s="142"/>
      <c r="O38" s="142"/>
      <c r="P38" s="142"/>
      <c r="Q38" s="14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42"/>
      <c r="O39" s="142"/>
      <c r="P39" s="142"/>
      <c r="Q39" s="14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42"/>
      <c r="O40" s="142"/>
      <c r="P40" s="142"/>
      <c r="Q40" s="14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42"/>
      <c r="O41" s="142"/>
      <c r="P41" s="142"/>
      <c r="Q41" s="14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42"/>
      <c r="O42" s="142"/>
      <c r="P42" s="142"/>
      <c r="Q42" s="14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42"/>
      <c r="O43" s="142"/>
      <c r="P43" s="142"/>
      <c r="Q43" s="142"/>
    </row>
    <row r="44" spans="1: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42"/>
      <c r="O44" s="142"/>
      <c r="P44" s="142"/>
      <c r="Q44" s="142"/>
    </row>
    <row r="45" spans="1: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42"/>
      <c r="O45" s="142"/>
      <c r="P45" s="142"/>
      <c r="Q45" s="14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2"/>
      <c r="O46" s="142"/>
      <c r="P46" s="142"/>
      <c r="Q46" s="142"/>
    </row>
    <row r="47" spans="1: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42"/>
      <c r="O47" s="142"/>
      <c r="P47" s="142"/>
      <c r="Q47" s="142"/>
    </row>
    <row r="48" spans="1: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42"/>
      <c r="O48" s="142"/>
      <c r="P48" s="142"/>
      <c r="Q48" s="142"/>
    </row>
    <row r="49" spans="14:17" ht="12.75">
      <c r="N49" s="142"/>
      <c r="O49" s="142"/>
      <c r="P49" s="142"/>
      <c r="Q49" s="142"/>
    </row>
    <row r="50" spans="14:17" ht="12.75">
      <c r="N50" s="142"/>
      <c r="O50" s="142"/>
      <c r="P50" s="142"/>
      <c r="Q50" s="142"/>
    </row>
    <row r="51" spans="14:17" ht="12.75">
      <c r="N51" s="142"/>
      <c r="O51" s="142"/>
      <c r="P51" s="142"/>
      <c r="Q51" s="142"/>
    </row>
    <row r="52" spans="14:17" ht="12.75">
      <c r="N52" s="142"/>
      <c r="O52" s="142"/>
      <c r="P52" s="142"/>
      <c r="Q52" s="142"/>
    </row>
    <row r="53" spans="14:17" ht="12.75">
      <c r="N53" s="142"/>
      <c r="O53" s="142"/>
      <c r="P53" s="142"/>
      <c r="Q53" s="142"/>
    </row>
    <row r="54" spans="14:17" ht="12.75">
      <c r="N54" s="142"/>
      <c r="O54" s="142"/>
      <c r="P54" s="142"/>
      <c r="Q54" s="142"/>
    </row>
  </sheetData>
  <sheetProtection password="9E19" sheet="1" objects="1" scenarios="1"/>
  <mergeCells count="3">
    <mergeCell ref="E26:F26"/>
    <mergeCell ref="G14:I14"/>
    <mergeCell ref="A14:E1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3"/>
  <dimension ref="A1:R52"/>
  <sheetViews>
    <sheetView workbookViewId="0" topLeftCell="A1">
      <selection activeCell="F15" sqref="F15"/>
    </sheetView>
  </sheetViews>
  <sheetFormatPr defaultColWidth="9.33203125" defaultRowHeight="12.75"/>
  <cols>
    <col min="1" max="1" width="4.83203125" style="3" customWidth="1"/>
    <col min="2" max="6" width="9.33203125" style="3" customWidth="1"/>
    <col min="7" max="7" width="26.83203125" style="3" customWidth="1"/>
    <col min="8" max="9" width="9.33203125" style="3" customWidth="1"/>
    <col min="10" max="10" width="13.33203125" style="3" customWidth="1"/>
    <col min="11" max="16384" width="9.33203125" style="3" customWidth="1"/>
  </cols>
  <sheetData>
    <row r="1" spans="1:18" ht="13.5" thickTop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  <c r="O1" s="2"/>
      <c r="P1" s="2"/>
      <c r="Q1" s="2"/>
      <c r="R1" s="2"/>
    </row>
    <row r="2" spans="1:18" ht="27">
      <c r="A2" s="437" t="s">
        <v>38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187"/>
      <c r="N2" s="188"/>
      <c r="O2" s="2"/>
      <c r="P2" s="2"/>
      <c r="Q2" s="2"/>
      <c r="R2" s="2"/>
    </row>
    <row r="3" spans="1:18" ht="27">
      <c r="A3" s="437" t="s">
        <v>39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187"/>
      <c r="N3" s="188"/>
      <c r="O3" s="2"/>
      <c r="P3" s="2"/>
      <c r="Q3" s="2"/>
      <c r="R3" s="2"/>
    </row>
    <row r="4" spans="1:18" ht="18.75">
      <c r="A4" s="439" t="s">
        <v>40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187"/>
      <c r="N4" s="188"/>
      <c r="O4" s="2"/>
      <c r="P4" s="2"/>
      <c r="Q4" s="2"/>
      <c r="R4" s="2"/>
    </row>
    <row r="5" spans="1:18" ht="18.75">
      <c r="A5" s="439" t="s">
        <v>41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187"/>
      <c r="N5" s="188"/>
      <c r="O5" s="2"/>
      <c r="P5" s="2"/>
      <c r="Q5" s="2"/>
      <c r="R5" s="2"/>
    </row>
    <row r="6" spans="1:18" ht="12.75">
      <c r="A6" s="441" t="s">
        <v>22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187"/>
      <c r="N6" s="188"/>
      <c r="O6" s="2"/>
      <c r="P6" s="2"/>
      <c r="Q6" s="2"/>
      <c r="R6" s="2"/>
    </row>
    <row r="7" spans="1:18" ht="12.75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87"/>
      <c r="N7" s="188"/>
      <c r="O7" s="2"/>
      <c r="P7" s="2"/>
      <c r="Q7" s="2"/>
      <c r="R7" s="2"/>
    </row>
    <row r="8" spans="1:18" ht="16.5">
      <c r="A8" s="443" t="s">
        <v>117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187"/>
      <c r="N8" s="188"/>
      <c r="O8" s="2"/>
      <c r="P8" s="2"/>
      <c r="Q8" s="2"/>
      <c r="R8" s="2"/>
    </row>
    <row r="9" spans="1:18" ht="30">
      <c r="A9" s="435" t="s">
        <v>5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187"/>
      <c r="N9" s="188"/>
      <c r="O9" s="2"/>
      <c r="P9" s="2"/>
      <c r="Q9" s="2"/>
      <c r="R9" s="2"/>
    </row>
    <row r="10" spans="1:18" ht="12.75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1"/>
      <c r="N10" s="188"/>
      <c r="O10" s="2"/>
      <c r="P10" s="2"/>
      <c r="Q10" s="2"/>
      <c r="R10" s="2"/>
    </row>
    <row r="11" spans="1:18" ht="13.5" thickBot="1">
      <c r="A11" s="192"/>
      <c r="B11" s="191"/>
      <c r="C11" s="191"/>
      <c r="D11" s="191"/>
      <c r="E11" s="191"/>
      <c r="F11" s="193"/>
      <c r="G11" s="193"/>
      <c r="H11" s="193"/>
      <c r="I11" s="191"/>
      <c r="J11" s="191"/>
      <c r="K11" s="191"/>
      <c r="L11" s="191"/>
      <c r="M11" s="191"/>
      <c r="N11" s="194"/>
      <c r="O11" s="2"/>
      <c r="P11" s="2"/>
      <c r="Q11" s="2"/>
      <c r="R11" s="2"/>
    </row>
    <row r="12" spans="1:18" ht="31.5" thickBot="1" thickTop="1">
      <c r="A12" s="192"/>
      <c r="B12" s="191"/>
      <c r="C12" s="191"/>
      <c r="D12" s="191"/>
      <c r="E12" s="191"/>
      <c r="F12" s="193"/>
      <c r="G12" s="59">
        <f>+G35</f>
        <v>38682</v>
      </c>
      <c r="H12" s="193"/>
      <c r="I12" s="191"/>
      <c r="J12" s="191"/>
      <c r="K12" s="191"/>
      <c r="L12" s="191"/>
      <c r="M12" s="191"/>
      <c r="N12" s="194"/>
      <c r="O12" s="2"/>
      <c r="P12" s="2"/>
      <c r="Q12" s="2"/>
      <c r="R12" s="2"/>
    </row>
    <row r="13" spans="1:18" ht="13.5" thickTop="1">
      <c r="A13" s="192"/>
      <c r="B13" s="191"/>
      <c r="C13" s="191"/>
      <c r="D13" s="191"/>
      <c r="E13" s="191"/>
      <c r="F13" s="193"/>
      <c r="G13" s="193"/>
      <c r="H13" s="193"/>
      <c r="I13" s="191"/>
      <c r="J13" s="191"/>
      <c r="K13" s="191"/>
      <c r="L13" s="191"/>
      <c r="M13" s="191"/>
      <c r="N13" s="194"/>
      <c r="O13" s="2"/>
      <c r="P13" s="2"/>
      <c r="Q13" s="2"/>
      <c r="R13" s="2"/>
    </row>
    <row r="14" spans="1:18" ht="13.5" thickBot="1">
      <c r="A14" s="192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4"/>
      <c r="O14" s="2"/>
      <c r="P14" s="2"/>
      <c r="Q14" s="2"/>
      <c r="R14" s="2"/>
    </row>
    <row r="15" spans="1:18" ht="17.25" thickBot="1" thickTop="1">
      <c r="A15" s="441" t="s">
        <v>23</v>
      </c>
      <c r="B15" s="442"/>
      <c r="C15" s="442"/>
      <c r="D15" s="442"/>
      <c r="E15" s="442"/>
      <c r="F15" s="302">
        <v>0</v>
      </c>
      <c r="G15" s="442" t="s">
        <v>28</v>
      </c>
      <c r="H15" s="442"/>
      <c r="I15" s="445"/>
      <c r="J15" s="17">
        <f>IF(F15&gt;=1500,$G$12-3,IF(F15&gt;=1000,$G$12-2,IF(F15&gt;=500,$G$12-1,IF(F15&gt;=0,$G$12))))</f>
        <v>38682</v>
      </c>
      <c r="K15" s="191"/>
      <c r="L15" s="191"/>
      <c r="M15" s="191"/>
      <c r="N15" s="194"/>
      <c r="O15" s="2"/>
      <c r="P15" s="2"/>
      <c r="Q15" s="2"/>
      <c r="R15" s="2"/>
    </row>
    <row r="16" spans="1:18" ht="12.75">
      <c r="A16" s="192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4"/>
      <c r="O16" s="2"/>
      <c r="P16" s="2"/>
      <c r="Q16" s="2"/>
      <c r="R16" s="2"/>
    </row>
    <row r="17" spans="1:18" ht="12.75">
      <c r="A17" s="192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4"/>
      <c r="O17" s="2"/>
      <c r="P17" s="2"/>
      <c r="Q17" s="2"/>
      <c r="R17" s="2"/>
    </row>
    <row r="18" spans="1:18" ht="12.75">
      <c r="A18" s="19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4"/>
      <c r="O18" s="2"/>
      <c r="P18" s="2"/>
      <c r="Q18" s="2"/>
      <c r="R18" s="2"/>
    </row>
    <row r="19" spans="1:18" ht="12.75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4"/>
      <c r="O19" s="2"/>
      <c r="P19" s="2"/>
      <c r="Q19" s="2"/>
      <c r="R19" s="2"/>
    </row>
    <row r="20" spans="1:18" ht="12.75">
      <c r="A20" s="195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4"/>
      <c r="O20" s="2"/>
      <c r="P20" s="2"/>
      <c r="Q20" s="2"/>
      <c r="R20" s="2"/>
    </row>
    <row r="21" spans="1:18" ht="12.75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4"/>
      <c r="O21" s="2"/>
      <c r="P21" s="2"/>
      <c r="Q21" s="2"/>
      <c r="R21" s="2"/>
    </row>
    <row r="22" spans="1:18" ht="13.5" thickBot="1">
      <c r="A22" s="197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9"/>
      <c r="O22" s="2"/>
      <c r="P22" s="2"/>
      <c r="Q22" s="2"/>
      <c r="R22" s="2"/>
    </row>
    <row r="23" spans="1:18" ht="13.5" thickTop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2"/>
      <c r="P23" s="2"/>
      <c r="Q23" s="2"/>
      <c r="R23" s="2"/>
    </row>
    <row r="24" spans="1:18" ht="12.75" hidden="1">
      <c r="A24" s="142"/>
      <c r="B24" s="142"/>
      <c r="C24" s="142"/>
      <c r="D24" s="142"/>
      <c r="E24" s="142"/>
      <c r="F24" s="142" t="s">
        <v>93</v>
      </c>
      <c r="G24" s="142"/>
      <c r="H24" s="142"/>
      <c r="I24" s="142"/>
      <c r="J24" s="142"/>
      <c r="K24" s="142"/>
      <c r="L24" s="142"/>
      <c r="M24" s="142"/>
      <c r="N24" s="142"/>
      <c r="O24" s="2"/>
      <c r="P24" s="2"/>
      <c r="Q24" s="2"/>
      <c r="R24" s="2"/>
    </row>
    <row r="25" spans="1:18" ht="12.75" hidden="1">
      <c r="A25" s="142"/>
      <c r="B25" s="142"/>
      <c r="C25" s="142"/>
      <c r="D25" s="142"/>
      <c r="E25" s="142"/>
      <c r="F25" s="176">
        <f>+Foglio1!$L$4</f>
        <v>38687</v>
      </c>
      <c r="G25" s="142"/>
      <c r="H25" s="142"/>
      <c r="I25" s="142"/>
      <c r="J25" s="142"/>
      <c r="K25" s="142"/>
      <c r="L25" s="142"/>
      <c r="M25" s="142"/>
      <c r="N25" s="142"/>
      <c r="O25" s="2"/>
      <c r="P25" s="2"/>
      <c r="Q25" s="2"/>
      <c r="R25" s="2"/>
    </row>
    <row r="26" spans="1:18" ht="12.75" hidden="1">
      <c r="A26" s="142"/>
      <c r="B26" s="142"/>
      <c r="C26" s="142"/>
      <c r="D26" s="142"/>
      <c r="E26" s="428">
        <f>+Foglio1!$K$21</f>
        <v>38353</v>
      </c>
      <c r="F26" s="428"/>
      <c r="G26" s="142"/>
      <c r="H26" s="142"/>
      <c r="I26" s="142"/>
      <c r="J26" s="142">
        <f>VALUE(E26)</f>
        <v>38353</v>
      </c>
      <c r="K26" s="142"/>
      <c r="L26" s="142"/>
      <c r="M26" s="142"/>
      <c r="N26" s="142"/>
      <c r="O26" s="2"/>
      <c r="P26" s="2"/>
      <c r="Q26" s="2"/>
      <c r="R26" s="2"/>
    </row>
    <row r="27" spans="1:18" ht="12.75" hidden="1">
      <c r="A27" s="142"/>
      <c r="B27" s="142"/>
      <c r="C27" s="142"/>
      <c r="D27" s="142"/>
      <c r="E27" s="142"/>
      <c r="F27" s="177">
        <f>+$E$26+G27</f>
        <v>38564</v>
      </c>
      <c r="G27" s="142">
        <v>211</v>
      </c>
      <c r="H27" s="142"/>
      <c r="I27" s="142"/>
      <c r="J27" s="142"/>
      <c r="K27" s="142"/>
      <c r="L27" s="142"/>
      <c r="M27" s="142"/>
      <c r="N27" s="142"/>
      <c r="O27" s="2"/>
      <c r="P27" s="2"/>
      <c r="Q27" s="2"/>
      <c r="R27" s="2"/>
    </row>
    <row r="28" spans="1:18" ht="12.75" hidden="1">
      <c r="A28" s="142"/>
      <c r="B28" s="142"/>
      <c r="C28" s="142"/>
      <c r="D28" s="142"/>
      <c r="E28" s="142"/>
      <c r="F28" s="177">
        <f aca="true" t="shared" si="0" ref="F28:F33">+$E$26+G28</f>
        <v>38610</v>
      </c>
      <c r="G28" s="142">
        <v>257</v>
      </c>
      <c r="H28" s="142"/>
      <c r="I28" s="142"/>
      <c r="J28" s="142"/>
      <c r="K28" s="142"/>
      <c r="L28" s="142"/>
      <c r="M28" s="142"/>
      <c r="N28" s="142"/>
      <c r="O28" s="2"/>
      <c r="P28" s="2"/>
      <c r="Q28" s="2"/>
      <c r="R28" s="2"/>
    </row>
    <row r="29" spans="1:18" ht="12.75" hidden="1">
      <c r="A29" s="142"/>
      <c r="B29" s="142"/>
      <c r="C29" s="142"/>
      <c r="D29" s="142"/>
      <c r="E29" s="142"/>
      <c r="F29" s="177">
        <f t="shared" si="0"/>
        <v>38626</v>
      </c>
      <c r="G29" s="142">
        <v>273</v>
      </c>
      <c r="H29" s="142"/>
      <c r="I29" s="142"/>
      <c r="J29" s="142"/>
      <c r="K29" s="142"/>
      <c r="L29" s="142"/>
      <c r="M29" s="142"/>
      <c r="N29" s="142"/>
      <c r="O29" s="2"/>
      <c r="P29" s="2"/>
      <c r="Q29" s="2"/>
      <c r="R29" s="2"/>
    </row>
    <row r="30" spans="1:18" ht="12.75" hidden="1">
      <c r="A30" s="142"/>
      <c r="B30" s="142"/>
      <c r="C30" s="142"/>
      <c r="D30" s="142"/>
      <c r="E30" s="142"/>
      <c r="F30" s="177">
        <f t="shared" si="0"/>
        <v>38640</v>
      </c>
      <c r="G30" s="142">
        <v>287</v>
      </c>
      <c r="H30" s="177">
        <v>37514</v>
      </c>
      <c r="I30" s="142"/>
      <c r="J30" s="142"/>
      <c r="K30" s="142"/>
      <c r="L30" s="142"/>
      <c r="M30" s="142"/>
      <c r="N30" s="142"/>
      <c r="O30" s="2"/>
      <c r="P30" s="2"/>
      <c r="Q30" s="2"/>
      <c r="R30" s="2"/>
    </row>
    <row r="31" spans="1:18" ht="12.75" hidden="1">
      <c r="A31" s="142"/>
      <c r="B31" s="142"/>
      <c r="C31" s="142"/>
      <c r="D31" s="142"/>
      <c r="E31" s="142"/>
      <c r="F31" s="177">
        <f t="shared" si="0"/>
        <v>38641</v>
      </c>
      <c r="G31" s="142">
        <v>288</v>
      </c>
      <c r="H31" s="142">
        <v>5</v>
      </c>
      <c r="I31" s="142"/>
      <c r="J31" s="142"/>
      <c r="K31" s="142"/>
      <c r="L31" s="142"/>
      <c r="M31" s="142"/>
      <c r="N31" s="142"/>
      <c r="O31" s="2"/>
      <c r="P31" s="2"/>
      <c r="Q31" s="2"/>
      <c r="R31" s="2"/>
    </row>
    <row r="32" spans="1:18" ht="12.75" hidden="1">
      <c r="A32" s="142"/>
      <c r="B32" s="142"/>
      <c r="C32" s="142"/>
      <c r="D32" s="142"/>
      <c r="E32" s="142"/>
      <c r="F32" s="177">
        <f t="shared" si="0"/>
        <v>38615</v>
      </c>
      <c r="G32" s="142">
        <v>262</v>
      </c>
      <c r="H32" s="177">
        <f>+H30+H31</f>
        <v>37519</v>
      </c>
      <c r="I32" s="142"/>
      <c r="J32" s="142">
        <f>VALUE(F32)</f>
        <v>38615</v>
      </c>
      <c r="K32" s="142"/>
      <c r="L32" s="142"/>
      <c r="M32" s="142"/>
      <c r="N32" s="142"/>
      <c r="O32" s="2"/>
      <c r="P32" s="2"/>
      <c r="Q32" s="2"/>
      <c r="R32" s="2"/>
    </row>
    <row r="33" spans="1:18" ht="12.75" hidden="1">
      <c r="A33" s="142"/>
      <c r="B33" s="142"/>
      <c r="C33" s="142"/>
      <c r="D33" s="142"/>
      <c r="E33" s="142"/>
      <c r="F33" s="177">
        <f t="shared" si="0"/>
        <v>38671</v>
      </c>
      <c r="G33" s="142">
        <v>318</v>
      </c>
      <c r="H33" s="142"/>
      <c r="I33" s="142"/>
      <c r="J33" s="142"/>
      <c r="K33" s="142"/>
      <c r="L33" s="142"/>
      <c r="M33" s="142"/>
      <c r="N33" s="142"/>
      <c r="O33" s="2"/>
      <c r="P33" s="2"/>
      <c r="Q33" s="2"/>
      <c r="R33" s="2"/>
    </row>
    <row r="34" spans="1:18" ht="13.5" hidden="1" thickBot="1">
      <c r="A34" s="142"/>
      <c r="B34" s="142"/>
      <c r="C34" s="142"/>
      <c r="D34" s="142"/>
      <c r="E34" s="142"/>
      <c r="F34" s="142"/>
      <c r="G34" s="142"/>
      <c r="H34" s="142"/>
      <c r="I34" s="142"/>
      <c r="J34" s="142">
        <f>+J32-J26</f>
        <v>262</v>
      </c>
      <c r="K34" s="142"/>
      <c r="L34" s="142"/>
      <c r="M34" s="142"/>
      <c r="N34" s="142"/>
      <c r="O34" s="2"/>
      <c r="P34" s="2"/>
      <c r="Q34" s="2"/>
      <c r="R34" s="2"/>
    </row>
    <row r="35" spans="1:18" ht="17.25" hidden="1" thickBot="1" thickTop="1">
      <c r="A35" s="142"/>
      <c r="B35" s="142"/>
      <c r="C35" s="142"/>
      <c r="D35" s="142"/>
      <c r="E35" s="142"/>
      <c r="F35" s="142"/>
      <c r="G35" s="178">
        <f>IF($F$25&gt;$F$32,Foglio1!$L$4-5,IF($F$25&gt;$F$28,Foglio1!$L$4-5-46,IF($F$25&gt;$F$27,Foglio1!$L$4-5-46+($F$28-$F$25),IF($F$25&gt;$E$26,Foglio1!$L$4-5))))</f>
        <v>38682</v>
      </c>
      <c r="H35" s="142"/>
      <c r="I35" s="142"/>
      <c r="J35" s="142"/>
      <c r="K35" s="142"/>
      <c r="L35" s="142"/>
      <c r="M35" s="142"/>
      <c r="N35" s="142"/>
      <c r="O35" s="2"/>
      <c r="P35" s="2"/>
      <c r="Q35" s="2"/>
      <c r="R35" s="2"/>
    </row>
    <row r="36" spans="1:18" ht="13.5" hidden="1" thickTop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2"/>
      <c r="P36" s="2"/>
      <c r="Q36" s="2"/>
      <c r="R36" s="2"/>
    </row>
    <row r="37" spans="1:18" ht="12.75" hidden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2"/>
      <c r="P37" s="2"/>
      <c r="Q37" s="2"/>
      <c r="R37" s="2"/>
    </row>
    <row r="38" spans="1:18" ht="12.75" hidden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2"/>
      <c r="P38" s="2"/>
      <c r="Q38" s="2"/>
      <c r="R38" s="2"/>
    </row>
    <row r="39" spans="1:18" ht="12.75" hidden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2"/>
      <c r="P39" s="2"/>
      <c r="Q39" s="2"/>
      <c r="R39" s="2"/>
    </row>
    <row r="40" spans="1:18" ht="12.7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2"/>
      <c r="P40" s="2"/>
      <c r="Q40" s="2"/>
      <c r="R40" s="2"/>
    </row>
    <row r="41" spans="1:18" ht="12.7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2"/>
      <c r="P41" s="2"/>
      <c r="Q41" s="2"/>
      <c r="R41" s="2"/>
    </row>
    <row r="42" spans="1: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5:18" ht="12.75">
      <c r="O50" s="2"/>
      <c r="P50" s="2"/>
      <c r="Q50" s="2"/>
      <c r="R50" s="2"/>
    </row>
    <row r="51" spans="15:18" ht="12.75">
      <c r="O51" s="2"/>
      <c r="P51" s="2"/>
      <c r="Q51" s="2"/>
      <c r="R51" s="2"/>
    </row>
    <row r="52" spans="15:18" ht="12.75">
      <c r="O52" s="2"/>
      <c r="P52" s="2"/>
      <c r="Q52" s="2"/>
      <c r="R52" s="2"/>
    </row>
  </sheetData>
  <sheetProtection password="9E19" sheet="1" objects="1" scenarios="1"/>
  <mergeCells count="10">
    <mergeCell ref="E26:F26"/>
    <mergeCell ref="A9:L9"/>
    <mergeCell ref="A2:L2"/>
    <mergeCell ref="A3:L3"/>
    <mergeCell ref="A4:L4"/>
    <mergeCell ref="A5:L5"/>
    <mergeCell ref="A6:L6"/>
    <mergeCell ref="A8:L8"/>
    <mergeCell ref="A15:E15"/>
    <mergeCell ref="G15:I15"/>
  </mergeCells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4"/>
  <dimension ref="A1:P46"/>
  <sheetViews>
    <sheetView workbookViewId="0" topLeftCell="A1">
      <selection activeCell="F15" sqref="F15"/>
    </sheetView>
  </sheetViews>
  <sheetFormatPr defaultColWidth="9.33203125" defaultRowHeight="12.75"/>
  <cols>
    <col min="1" max="1" width="4.83203125" style="3" customWidth="1"/>
    <col min="2" max="6" width="9.33203125" style="3" customWidth="1"/>
    <col min="7" max="7" width="26.83203125" style="3" customWidth="1"/>
    <col min="8" max="9" width="9.33203125" style="3" customWidth="1"/>
    <col min="10" max="10" width="13.33203125" style="3" customWidth="1"/>
    <col min="11" max="16384" width="9.33203125" style="3" customWidth="1"/>
  </cols>
  <sheetData>
    <row r="1" spans="1:16" ht="12.75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"/>
      <c r="P1" s="2"/>
    </row>
    <row r="2" spans="1:16" ht="30">
      <c r="A2" s="447" t="s">
        <v>42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203"/>
      <c r="N2" s="204"/>
      <c r="O2" s="2"/>
      <c r="P2" s="2"/>
    </row>
    <row r="3" spans="1:16" ht="9.75" customHeigh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3"/>
      <c r="N3" s="204"/>
      <c r="O3" s="2"/>
      <c r="P3" s="2"/>
    </row>
    <row r="4" spans="1:16" ht="18.75">
      <c r="A4" s="448" t="s">
        <v>43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203"/>
      <c r="N4" s="204"/>
      <c r="O4" s="2"/>
      <c r="P4" s="2"/>
    </row>
    <row r="5" spans="1:16" ht="18.75">
      <c r="A5" s="448" t="s">
        <v>44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203"/>
      <c r="N5" s="204"/>
      <c r="O5" s="2"/>
      <c r="P5" s="2"/>
    </row>
    <row r="6" spans="1:16" ht="12.75">
      <c r="A6" s="450" t="s">
        <v>22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203"/>
      <c r="N6" s="204"/>
      <c r="O6" s="2"/>
      <c r="P6" s="2"/>
    </row>
    <row r="7" spans="1:16" ht="12.75">
      <c r="A7" s="207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3"/>
      <c r="N7" s="204"/>
      <c r="O7" s="2"/>
      <c r="P7" s="2"/>
    </row>
    <row r="8" spans="1:16" ht="30">
      <c r="A8" s="447" t="s">
        <v>5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203"/>
      <c r="N8" s="204"/>
      <c r="O8" s="2"/>
      <c r="P8" s="2"/>
    </row>
    <row r="9" spans="1:16" ht="13.5" thickBot="1">
      <c r="A9" s="207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8"/>
      <c r="N9" s="204"/>
      <c r="O9" s="2"/>
      <c r="P9" s="2"/>
    </row>
    <row r="10" spans="1:16" ht="13.5" thickBot="1">
      <c r="A10" s="209"/>
      <c r="B10" s="210"/>
      <c r="C10" s="210"/>
      <c r="D10" s="210"/>
      <c r="E10" s="210"/>
      <c r="F10" s="211"/>
      <c r="G10" s="212"/>
      <c r="H10" s="213"/>
      <c r="I10" s="210"/>
      <c r="J10" s="210"/>
      <c r="K10" s="210"/>
      <c r="L10" s="210"/>
      <c r="M10" s="210"/>
      <c r="N10" s="214"/>
      <c r="O10" s="2"/>
      <c r="P10" s="2"/>
    </row>
    <row r="11" spans="1:16" ht="30.75" thickBot="1">
      <c r="A11" s="209"/>
      <c r="B11" s="210"/>
      <c r="C11" s="210"/>
      <c r="D11" s="210"/>
      <c r="E11" s="210"/>
      <c r="F11" s="215"/>
      <c r="G11" s="216">
        <f>+G34</f>
        <v>38684</v>
      </c>
      <c r="H11" s="217"/>
      <c r="I11" s="210"/>
      <c r="J11" s="210"/>
      <c r="K11" s="210"/>
      <c r="L11" s="210"/>
      <c r="M11" s="210"/>
      <c r="N11" s="214"/>
      <c r="O11" s="2"/>
      <c r="P11" s="2"/>
    </row>
    <row r="12" spans="1:16" ht="13.5" thickBot="1">
      <c r="A12" s="209"/>
      <c r="B12" s="210"/>
      <c r="C12" s="210"/>
      <c r="D12" s="210"/>
      <c r="E12" s="210"/>
      <c r="F12" s="218"/>
      <c r="G12" s="219"/>
      <c r="H12" s="220"/>
      <c r="I12" s="210"/>
      <c r="J12" s="210"/>
      <c r="K12" s="210"/>
      <c r="L12" s="210"/>
      <c r="M12" s="210"/>
      <c r="N12" s="214"/>
      <c r="O12" s="2"/>
      <c r="P12" s="2"/>
    </row>
    <row r="13" spans="1:16" ht="12.75">
      <c r="A13" s="209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4"/>
      <c r="O13" s="2"/>
      <c r="P13" s="2"/>
    </row>
    <row r="14" spans="1:16" ht="13.5" thickBot="1">
      <c r="A14" s="209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4"/>
      <c r="O14" s="2"/>
      <c r="P14" s="2"/>
    </row>
    <row r="15" spans="1:16" ht="17.25" thickBot="1" thickTop="1">
      <c r="A15" s="450" t="s">
        <v>23</v>
      </c>
      <c r="B15" s="413"/>
      <c r="C15" s="413"/>
      <c r="D15" s="413"/>
      <c r="E15" s="414"/>
      <c r="F15" s="301">
        <v>0</v>
      </c>
      <c r="G15" s="415" t="s">
        <v>28</v>
      </c>
      <c r="H15" s="413"/>
      <c r="I15" s="391"/>
      <c r="J15" s="17">
        <f>IF(F15&gt;=1500,$G$11-3,IF(F15&gt;=1000,$G$11-2,IF(F15&gt;=500,$G$11-1,IF(F15&gt;=0,$G$11))))</f>
        <v>38684</v>
      </c>
      <c r="K15" s="210"/>
      <c r="L15" s="210"/>
      <c r="M15" s="210"/>
      <c r="N15" s="214"/>
      <c r="O15" s="2"/>
      <c r="P15" s="2"/>
    </row>
    <row r="16" spans="1:16" ht="12.75">
      <c r="A16" s="221"/>
      <c r="B16" s="210"/>
      <c r="C16" s="210"/>
      <c r="D16" s="210"/>
      <c r="E16" s="210"/>
      <c r="F16" s="210"/>
      <c r="G16" s="208"/>
      <c r="H16" s="208"/>
      <c r="I16" s="208"/>
      <c r="J16" s="210"/>
      <c r="K16" s="210"/>
      <c r="L16" s="210"/>
      <c r="M16" s="210"/>
      <c r="N16" s="214"/>
      <c r="O16" s="2"/>
      <c r="P16" s="2"/>
    </row>
    <row r="17" spans="1:16" ht="12.75">
      <c r="A17" s="221"/>
      <c r="B17" s="210"/>
      <c r="C17" s="210"/>
      <c r="D17" s="210"/>
      <c r="E17" s="210"/>
      <c r="F17" s="210"/>
      <c r="G17" s="208"/>
      <c r="H17" s="208"/>
      <c r="I17" s="208"/>
      <c r="J17" s="210"/>
      <c r="K17" s="210"/>
      <c r="L17" s="210"/>
      <c r="M17" s="210"/>
      <c r="N17" s="214"/>
      <c r="O17" s="2"/>
      <c r="P17" s="2"/>
    </row>
    <row r="18" spans="1:16" ht="12.75">
      <c r="A18" s="222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214"/>
      <c r="O18" s="2"/>
      <c r="P18" s="2"/>
    </row>
    <row r="19" spans="1:16" ht="12.75">
      <c r="A19" s="222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214"/>
      <c r="O19" s="2"/>
      <c r="P19" s="2"/>
    </row>
    <row r="20" spans="1:16" ht="12.75">
      <c r="A20" s="222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214"/>
      <c r="O20" s="2"/>
      <c r="P20" s="2"/>
    </row>
    <row r="21" spans="1:16" ht="12.75">
      <c r="A21" s="222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214"/>
      <c r="O21" s="2"/>
      <c r="P21" s="2"/>
    </row>
    <row r="22" spans="1:16" ht="12.75" hidden="1">
      <c r="A22" s="222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214"/>
      <c r="O22" s="2"/>
      <c r="P22" s="2"/>
    </row>
    <row r="23" spans="1:16" ht="12.75" hidden="1">
      <c r="A23" s="222"/>
      <c r="B23" s="119"/>
      <c r="C23" s="119"/>
      <c r="D23" s="119"/>
      <c r="E23" s="119"/>
      <c r="F23" s="119" t="s">
        <v>96</v>
      </c>
      <c r="G23" s="119"/>
      <c r="H23" s="119"/>
      <c r="I23" s="119"/>
      <c r="J23" s="119"/>
      <c r="K23" s="119"/>
      <c r="L23" s="119"/>
      <c r="M23" s="119"/>
      <c r="N23" s="214"/>
      <c r="O23" s="2"/>
      <c r="P23" s="2"/>
    </row>
    <row r="24" spans="1:16" ht="12.75" hidden="1">
      <c r="A24" s="222"/>
      <c r="B24" s="119"/>
      <c r="C24" s="119"/>
      <c r="D24" s="119"/>
      <c r="E24" s="119"/>
      <c r="F24" s="129">
        <f>+Foglio1!$L$4</f>
        <v>38687</v>
      </c>
      <c r="G24" s="119"/>
      <c r="H24" s="119"/>
      <c r="I24" s="119"/>
      <c r="J24" s="119"/>
      <c r="K24" s="119"/>
      <c r="L24" s="119"/>
      <c r="M24" s="119"/>
      <c r="N24" s="214"/>
      <c r="O24" s="2"/>
      <c r="P24" s="2"/>
    </row>
    <row r="25" spans="1:16" ht="12.75" hidden="1">
      <c r="A25" s="222"/>
      <c r="B25" s="119"/>
      <c r="C25" s="119"/>
      <c r="D25" s="119"/>
      <c r="E25" s="446">
        <f>+Foglio1!$K$21</f>
        <v>38353</v>
      </c>
      <c r="F25" s="446"/>
      <c r="G25" s="119"/>
      <c r="H25" s="119"/>
      <c r="I25" s="119"/>
      <c r="J25" s="119">
        <f>VALUE(E25)</f>
        <v>38353</v>
      </c>
      <c r="K25" s="119"/>
      <c r="L25" s="119"/>
      <c r="M25" s="119"/>
      <c r="N25" s="214"/>
      <c r="O25" s="2"/>
      <c r="P25" s="2"/>
    </row>
    <row r="26" spans="1:16" ht="12.75" hidden="1">
      <c r="A26" s="222"/>
      <c r="B26" s="119"/>
      <c r="C26" s="119"/>
      <c r="D26" s="119"/>
      <c r="E26" s="119"/>
      <c r="F26" s="130">
        <f>+$E$25+G26</f>
        <v>38564</v>
      </c>
      <c r="G26" s="119">
        <v>211</v>
      </c>
      <c r="H26" s="119"/>
      <c r="I26" s="119"/>
      <c r="J26" s="119"/>
      <c r="K26" s="119"/>
      <c r="L26" s="119"/>
      <c r="M26" s="119"/>
      <c r="N26" s="214"/>
      <c r="O26" s="2"/>
      <c r="P26" s="2"/>
    </row>
    <row r="27" spans="1:16" ht="12.75" hidden="1">
      <c r="A27" s="222"/>
      <c r="B27" s="119"/>
      <c r="C27" s="119"/>
      <c r="D27" s="119"/>
      <c r="E27" s="119"/>
      <c r="F27" s="130">
        <f aca="true" t="shared" si="0" ref="F27:F32">+$E$25+G27</f>
        <v>38610</v>
      </c>
      <c r="G27" s="119">
        <v>257</v>
      </c>
      <c r="H27" s="119"/>
      <c r="I27" s="119"/>
      <c r="J27" s="119"/>
      <c r="K27" s="119"/>
      <c r="L27" s="119"/>
      <c r="M27" s="119"/>
      <c r="N27" s="214"/>
      <c r="O27" s="2"/>
      <c r="P27" s="2"/>
    </row>
    <row r="28" spans="1:16" ht="12.75" hidden="1">
      <c r="A28" s="222"/>
      <c r="B28" s="119"/>
      <c r="C28" s="119"/>
      <c r="D28" s="119"/>
      <c r="E28" s="119"/>
      <c r="F28" s="130">
        <f t="shared" si="0"/>
        <v>38626</v>
      </c>
      <c r="G28" s="119">
        <v>273</v>
      </c>
      <c r="H28" s="119"/>
      <c r="I28" s="119"/>
      <c r="J28" s="119"/>
      <c r="K28" s="119"/>
      <c r="L28" s="119"/>
      <c r="M28" s="119"/>
      <c r="N28" s="214"/>
      <c r="O28" s="2"/>
      <c r="P28" s="2"/>
    </row>
    <row r="29" spans="1:16" ht="12.75" hidden="1">
      <c r="A29" s="222"/>
      <c r="B29" s="119"/>
      <c r="C29" s="119"/>
      <c r="D29" s="119"/>
      <c r="E29" s="119"/>
      <c r="F29" s="130">
        <f t="shared" si="0"/>
        <v>38640</v>
      </c>
      <c r="G29" s="119">
        <v>287</v>
      </c>
      <c r="H29" s="130">
        <v>37514</v>
      </c>
      <c r="I29" s="119"/>
      <c r="J29" s="119"/>
      <c r="K29" s="119"/>
      <c r="L29" s="119"/>
      <c r="M29" s="119"/>
      <c r="N29" s="214"/>
      <c r="O29" s="2"/>
      <c r="P29" s="2"/>
    </row>
    <row r="30" spans="1:16" ht="12.75" hidden="1">
      <c r="A30" s="222"/>
      <c r="B30" s="119"/>
      <c r="C30" s="119"/>
      <c r="D30" s="119"/>
      <c r="E30" s="119"/>
      <c r="F30" s="130">
        <f t="shared" si="0"/>
        <v>38641</v>
      </c>
      <c r="G30" s="119">
        <v>288</v>
      </c>
      <c r="H30" s="119">
        <v>3</v>
      </c>
      <c r="I30" s="119"/>
      <c r="J30" s="119"/>
      <c r="K30" s="119"/>
      <c r="L30" s="119"/>
      <c r="M30" s="119"/>
      <c r="N30" s="214"/>
      <c r="O30" s="2"/>
      <c r="P30" s="2"/>
    </row>
    <row r="31" spans="1:16" ht="12.75" hidden="1">
      <c r="A31" s="222"/>
      <c r="B31" s="119"/>
      <c r="C31" s="119"/>
      <c r="D31" s="119"/>
      <c r="E31" s="119"/>
      <c r="F31" s="130">
        <f t="shared" si="0"/>
        <v>38613</v>
      </c>
      <c r="G31" s="119">
        <v>260</v>
      </c>
      <c r="H31" s="130">
        <f>+H29+H30</f>
        <v>37517</v>
      </c>
      <c r="I31" s="119"/>
      <c r="J31" s="119">
        <f>VALUE(F31)</f>
        <v>38613</v>
      </c>
      <c r="K31" s="119"/>
      <c r="L31" s="119"/>
      <c r="M31" s="119"/>
      <c r="N31" s="214"/>
      <c r="O31" s="2"/>
      <c r="P31" s="2"/>
    </row>
    <row r="32" spans="1:16" ht="12.75" hidden="1">
      <c r="A32" s="222"/>
      <c r="B32" s="119"/>
      <c r="C32" s="119"/>
      <c r="D32" s="119"/>
      <c r="E32" s="119"/>
      <c r="F32" s="130">
        <f t="shared" si="0"/>
        <v>38671</v>
      </c>
      <c r="G32" s="119">
        <v>318</v>
      </c>
      <c r="H32" s="119"/>
      <c r="I32" s="119"/>
      <c r="J32" s="119"/>
      <c r="K32" s="119"/>
      <c r="L32" s="119"/>
      <c r="M32" s="119"/>
      <c r="N32" s="214"/>
      <c r="O32" s="2"/>
      <c r="P32" s="2"/>
    </row>
    <row r="33" spans="1:16" ht="13.5" hidden="1" thickBot="1">
      <c r="A33" s="222"/>
      <c r="B33" s="119"/>
      <c r="C33" s="119"/>
      <c r="D33" s="119"/>
      <c r="E33" s="119"/>
      <c r="F33" s="119"/>
      <c r="G33" s="119"/>
      <c r="H33" s="119"/>
      <c r="I33" s="119"/>
      <c r="J33" s="119">
        <f>+J31-J25</f>
        <v>260</v>
      </c>
      <c r="K33" s="119"/>
      <c r="L33" s="119"/>
      <c r="M33" s="119"/>
      <c r="N33" s="214"/>
      <c r="O33" s="2"/>
      <c r="P33" s="2"/>
    </row>
    <row r="34" spans="1:16" ht="17.25" hidden="1" thickBot="1" thickTop="1">
      <c r="A34" s="222"/>
      <c r="B34" s="119"/>
      <c r="C34" s="119"/>
      <c r="D34" s="119"/>
      <c r="E34" s="119"/>
      <c r="F34" s="119"/>
      <c r="G34" s="133">
        <f>IF($F$24&gt;$F$31,Foglio1!$L$4-3,IF($F$24&gt;$F$27,Foglio1!$L$4-3-46,IF($F$24&gt;$F$26,Foglio1!$L$4-3-46+($F$27-$F$24),IF($F$24&gt;$E$25,Foglio1!$L$4-3))))</f>
        <v>38684</v>
      </c>
      <c r="H34" s="119"/>
      <c r="I34" s="119"/>
      <c r="J34" s="119"/>
      <c r="K34" s="119"/>
      <c r="L34" s="119"/>
      <c r="M34" s="119"/>
      <c r="N34" s="214"/>
      <c r="O34" s="2"/>
      <c r="P34" s="2"/>
    </row>
    <row r="35" spans="1:16" ht="13.5" hidden="1" thickTop="1">
      <c r="A35" s="222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214"/>
      <c r="O35" s="2"/>
      <c r="P35" s="2"/>
    </row>
    <row r="36" spans="1:16" ht="12.75">
      <c r="A36" s="222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214"/>
      <c r="O36" s="2"/>
      <c r="P36" s="2"/>
    </row>
    <row r="37" spans="1:16" ht="12.75">
      <c r="A37" s="223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5"/>
      <c r="O37" s="2"/>
      <c r="P37" s="2"/>
    </row>
    <row r="38" spans="1:16" ht="12.75">
      <c r="A38" s="222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2"/>
    </row>
    <row r="39" spans="1:16" ht="12.75">
      <c r="A39" s="22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19"/>
      <c r="O40" s="119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19"/>
      <c r="O41" s="119"/>
      <c r="P41" s="2"/>
    </row>
    <row r="42" spans="14:15" ht="12.75">
      <c r="N42" s="62"/>
      <c r="O42" s="62"/>
    </row>
    <row r="43" spans="14:15" ht="12.75">
      <c r="N43" s="62"/>
      <c r="O43" s="62"/>
    </row>
    <row r="44" spans="14:15" ht="12.75">
      <c r="N44" s="62"/>
      <c r="O44" s="62"/>
    </row>
    <row r="45" spans="14:15" ht="12.75">
      <c r="N45" s="62"/>
      <c r="O45" s="62"/>
    </row>
    <row r="46" spans="14:15" ht="12.75">
      <c r="N46" s="62"/>
      <c r="O46" s="62"/>
    </row>
  </sheetData>
  <sheetProtection password="9E19" sheet="1" objects="1" scenarios="1"/>
  <mergeCells count="8">
    <mergeCell ref="E25:F25"/>
    <mergeCell ref="A8:L8"/>
    <mergeCell ref="A2:L2"/>
    <mergeCell ref="A4:L4"/>
    <mergeCell ref="A5:L5"/>
    <mergeCell ref="A6:L6"/>
    <mergeCell ref="A15:E15"/>
    <mergeCell ref="G15:I15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5"/>
  <dimension ref="A1:Q36"/>
  <sheetViews>
    <sheetView workbookViewId="0" topLeftCell="A1">
      <selection activeCell="F15" sqref="F15"/>
    </sheetView>
  </sheetViews>
  <sheetFormatPr defaultColWidth="9.33203125" defaultRowHeight="12.75"/>
  <cols>
    <col min="1" max="1" width="4.83203125" style="3" customWidth="1"/>
    <col min="2" max="6" width="9.33203125" style="3" customWidth="1"/>
    <col min="7" max="7" width="26.83203125" style="3" customWidth="1"/>
    <col min="8" max="9" width="9.33203125" style="3" customWidth="1"/>
    <col min="10" max="10" width="13.33203125" style="3" customWidth="1"/>
    <col min="11" max="16384" width="9.33203125" style="3" customWidth="1"/>
  </cols>
  <sheetData>
    <row r="1" spans="1:17" ht="13.5" thickTop="1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  <c r="M1" s="2"/>
      <c r="N1" s="2"/>
      <c r="O1" s="2"/>
      <c r="P1" s="2"/>
      <c r="Q1" s="2"/>
    </row>
    <row r="2" spans="1:17" ht="12.75">
      <c r="A2" s="151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52"/>
      <c r="M2" s="2"/>
      <c r="N2" s="2"/>
      <c r="O2" s="2"/>
      <c r="P2" s="2"/>
      <c r="Q2" s="2"/>
    </row>
    <row r="3" spans="1:17" ht="34.5">
      <c r="A3" s="397" t="s">
        <v>45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9"/>
      <c r="M3" s="2"/>
      <c r="N3" s="2"/>
      <c r="O3" s="2"/>
      <c r="P3" s="2"/>
      <c r="Q3" s="2"/>
    </row>
    <row r="4" spans="1:17" ht="25.5">
      <c r="A4" s="400" t="s">
        <v>46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2"/>
      <c r="M4" s="2"/>
      <c r="N4" s="2"/>
      <c r="O4" s="2"/>
      <c r="P4" s="2"/>
      <c r="Q4" s="2"/>
    </row>
    <row r="5" spans="1:17" ht="20.25">
      <c r="A5" s="403" t="s">
        <v>47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5"/>
      <c r="M5" s="2"/>
      <c r="N5" s="2"/>
      <c r="O5" s="2"/>
      <c r="P5" s="2"/>
      <c r="Q5" s="2"/>
    </row>
    <row r="6" spans="1:17" ht="12.75">
      <c r="A6" s="412" t="s">
        <v>32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51"/>
      <c r="M6" s="2"/>
      <c r="N6" s="2"/>
      <c r="O6" s="2"/>
      <c r="P6" s="2"/>
      <c r="Q6" s="2"/>
    </row>
    <row r="7" spans="1:17" ht="12.75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226"/>
      <c r="M7" s="2"/>
      <c r="N7" s="2"/>
      <c r="O7" s="2"/>
      <c r="P7" s="2"/>
      <c r="Q7" s="2"/>
    </row>
    <row r="8" spans="1:17" ht="15.75">
      <c r="A8" s="406" t="s">
        <v>118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2"/>
      <c r="N8" s="2"/>
      <c r="O8" s="2"/>
      <c r="P8" s="2"/>
      <c r="Q8" s="2"/>
    </row>
    <row r="9" spans="1:17" ht="33">
      <c r="A9" s="409" t="s">
        <v>12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1"/>
      <c r="M9" s="2"/>
      <c r="N9" s="2"/>
      <c r="O9" s="2"/>
      <c r="P9" s="2"/>
      <c r="Q9" s="2"/>
    </row>
    <row r="10" spans="1:17" ht="13.5" thickBot="1">
      <c r="A10" s="151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52"/>
      <c r="M10" s="2"/>
      <c r="N10" s="2"/>
      <c r="O10" s="2"/>
      <c r="P10" s="2"/>
      <c r="Q10" s="2"/>
    </row>
    <row r="11" spans="1:17" ht="12.75">
      <c r="A11" s="151"/>
      <c r="B11" s="119"/>
      <c r="C11" s="119"/>
      <c r="D11" s="119"/>
      <c r="E11" s="119"/>
      <c r="F11" s="115"/>
      <c r="G11" s="116"/>
      <c r="H11" s="144"/>
      <c r="I11" s="119"/>
      <c r="J11" s="119"/>
      <c r="K11" s="119"/>
      <c r="L11" s="152"/>
      <c r="M11" s="2"/>
      <c r="N11" s="2"/>
      <c r="O11" s="2"/>
      <c r="P11" s="2"/>
      <c r="Q11" s="2"/>
    </row>
    <row r="12" spans="1:17" ht="30">
      <c r="A12" s="151"/>
      <c r="B12" s="119"/>
      <c r="C12" s="119"/>
      <c r="D12" s="119"/>
      <c r="E12" s="119"/>
      <c r="F12" s="121"/>
      <c r="G12" s="227">
        <f>+G36</f>
        <v>38680</v>
      </c>
      <c r="H12" s="146"/>
      <c r="I12" s="119"/>
      <c r="J12" s="119"/>
      <c r="K12" s="119"/>
      <c r="L12" s="152"/>
      <c r="M12" s="2"/>
      <c r="N12" s="2"/>
      <c r="O12" s="2"/>
      <c r="P12" s="2"/>
      <c r="Q12" s="2"/>
    </row>
    <row r="13" spans="1:17" ht="13.5" thickBot="1">
      <c r="A13" s="151"/>
      <c r="B13" s="119"/>
      <c r="C13" s="119"/>
      <c r="D13" s="119"/>
      <c r="E13" s="119"/>
      <c r="F13" s="123"/>
      <c r="G13" s="124"/>
      <c r="H13" s="147"/>
      <c r="I13" s="119"/>
      <c r="J13" s="119"/>
      <c r="K13" s="119"/>
      <c r="L13" s="152"/>
      <c r="M13" s="2"/>
      <c r="N13" s="2"/>
      <c r="O13" s="2"/>
      <c r="P13" s="2"/>
      <c r="Q13" s="2"/>
    </row>
    <row r="14" spans="1:17" ht="13.5" thickBot="1">
      <c r="A14" s="151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52"/>
      <c r="M14" s="2"/>
      <c r="N14" s="2"/>
      <c r="O14" s="2"/>
      <c r="P14" s="2"/>
      <c r="Q14" s="2"/>
    </row>
    <row r="15" spans="1:17" ht="17.25" thickBot="1" thickTop="1">
      <c r="A15" s="412" t="s">
        <v>23</v>
      </c>
      <c r="B15" s="413"/>
      <c r="C15" s="413"/>
      <c r="D15" s="413"/>
      <c r="E15" s="413"/>
      <c r="F15" s="301">
        <v>0</v>
      </c>
      <c r="G15" s="413" t="s">
        <v>28</v>
      </c>
      <c r="H15" s="413"/>
      <c r="I15" s="391"/>
      <c r="J15" s="17">
        <f>IF(F15&gt;=1500,$G$12-3,IF(F15&gt;=1000,$G$12-2,IF(F15&gt;=500,$G$12-1,IF(F15&gt;=0,$G$12))))</f>
        <v>38680</v>
      </c>
      <c r="K15" s="119"/>
      <c r="L15" s="152"/>
      <c r="M15" s="2"/>
      <c r="N15" s="2"/>
      <c r="O15" s="2"/>
      <c r="P15" s="2"/>
      <c r="Q15" s="2"/>
    </row>
    <row r="16" spans="1:17" ht="12.75">
      <c r="A16" s="151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52"/>
      <c r="M16" s="2"/>
      <c r="N16" s="2"/>
      <c r="O16" s="2"/>
      <c r="P16" s="2"/>
      <c r="Q16" s="2"/>
    </row>
    <row r="17" spans="1:17" ht="12.75">
      <c r="A17" s="151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52"/>
      <c r="M17" s="2"/>
      <c r="N17" s="2"/>
      <c r="O17" s="2"/>
      <c r="P17" s="2"/>
      <c r="Q17" s="2"/>
    </row>
    <row r="18" spans="1:17" ht="12.75">
      <c r="A18" s="151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52"/>
      <c r="M18" s="2"/>
      <c r="N18" s="2"/>
      <c r="O18" s="2"/>
      <c r="P18" s="2"/>
      <c r="Q18" s="2"/>
    </row>
    <row r="19" spans="1:17" ht="12.75">
      <c r="A19" s="151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2"/>
      <c r="M19" s="2"/>
      <c r="N19" s="2"/>
      <c r="O19" s="2"/>
      <c r="P19" s="2"/>
      <c r="Q19" s="2"/>
    </row>
    <row r="20" spans="1:17" ht="12.75">
      <c r="A20" s="151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52"/>
      <c r="M20" s="2"/>
      <c r="N20" s="2"/>
      <c r="O20" s="2"/>
      <c r="P20" s="2"/>
      <c r="Q20" s="2"/>
    </row>
    <row r="21" spans="1:17" ht="13.5" thickBot="1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60"/>
      <c r="M21" s="2"/>
      <c r="N21" s="2"/>
      <c r="O21" s="2"/>
      <c r="P21" s="2"/>
      <c r="Q21" s="2"/>
    </row>
    <row r="22" spans="1:17" ht="13.5" thickTop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ht="12.75" hidden="1">
      <c r="F25" s="3" t="s">
        <v>93</v>
      </c>
    </row>
    <row r="26" ht="12.75" hidden="1">
      <c r="F26" s="18">
        <f>+Foglio1!$L$4</f>
        <v>38687</v>
      </c>
    </row>
    <row r="27" spans="5:6" ht="12.75" hidden="1">
      <c r="E27" s="392">
        <f>+Foglio1!$K$21</f>
        <v>38353</v>
      </c>
      <c r="F27" s="392"/>
    </row>
    <row r="28" spans="6:7" ht="12.75" hidden="1">
      <c r="F28" s="19">
        <f>+$E$27+G28</f>
        <v>38564</v>
      </c>
      <c r="G28" s="3">
        <v>211</v>
      </c>
    </row>
    <row r="29" spans="6:7" ht="12.75" hidden="1">
      <c r="F29" s="19">
        <f aca="true" t="shared" si="0" ref="F29:F34">+$E$27+G29</f>
        <v>38610</v>
      </c>
      <c r="G29" s="3">
        <v>257</v>
      </c>
    </row>
    <row r="30" spans="6:7" ht="12.75" hidden="1">
      <c r="F30" s="19">
        <f t="shared" si="0"/>
        <v>38626</v>
      </c>
      <c r="G30" s="3">
        <v>273</v>
      </c>
    </row>
    <row r="31" spans="6:8" ht="12.75" hidden="1">
      <c r="F31" s="19">
        <f t="shared" si="0"/>
        <v>38640</v>
      </c>
      <c r="G31" s="3">
        <v>287</v>
      </c>
      <c r="H31" s="19">
        <v>37514</v>
      </c>
    </row>
    <row r="32" spans="6:8" ht="12.75" hidden="1">
      <c r="F32" s="19">
        <f t="shared" si="0"/>
        <v>38641</v>
      </c>
      <c r="G32" s="3">
        <v>288</v>
      </c>
      <c r="H32" s="3">
        <v>7</v>
      </c>
    </row>
    <row r="33" spans="6:8" ht="12.75" hidden="1">
      <c r="F33" s="19">
        <f t="shared" si="0"/>
        <v>38617</v>
      </c>
      <c r="G33" s="3">
        <v>264</v>
      </c>
      <c r="H33" s="19">
        <f>+H31+H32</f>
        <v>37521</v>
      </c>
    </row>
    <row r="34" spans="6:7" ht="12.75" hidden="1">
      <c r="F34" s="19">
        <f t="shared" si="0"/>
        <v>38671</v>
      </c>
      <c r="G34" s="3">
        <v>318</v>
      </c>
    </row>
    <row r="35" ht="13.5" hidden="1" thickBot="1"/>
    <row r="36" ht="17.25" hidden="1" thickBot="1" thickTop="1">
      <c r="G36" s="20">
        <f>IF($F$26&gt;$F$33,Foglio1!$L$4-7,IF($F$26&gt;$F$29,Foglio1!$L$4-7-46,IF($F$26&gt;$F$28,Foglio1!$L$4-7-46+($F$29-$F$26),IF($F$26&gt;$E$27,Foglio1!$L$4-7))))</f>
        <v>38680</v>
      </c>
    </row>
    <row r="37" ht="13.5" hidden="1" thickTop="1"/>
    <row r="38" ht="12.75" hidden="1"/>
    <row r="39" ht="12.75" hidden="1"/>
    <row r="40" ht="12.75" hidden="1"/>
    <row r="41" ht="12.75" hidden="1"/>
    <row r="42" ht="12.75" hidden="1"/>
  </sheetData>
  <sheetProtection password="9E19" sheet="1" objects="1" scenarios="1"/>
  <mergeCells count="9">
    <mergeCell ref="A3:L3"/>
    <mergeCell ref="A4:L4"/>
    <mergeCell ref="A5:L5"/>
    <mergeCell ref="A6:L6"/>
    <mergeCell ref="E27:F27"/>
    <mergeCell ref="A9:L9"/>
    <mergeCell ref="A8:L8"/>
    <mergeCell ref="A15:E15"/>
    <mergeCell ref="G15:I15"/>
  </mergeCells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6"/>
  <dimension ref="A1:P40"/>
  <sheetViews>
    <sheetView workbookViewId="0" topLeftCell="A1">
      <selection activeCell="F15" sqref="F15"/>
    </sheetView>
  </sheetViews>
  <sheetFormatPr defaultColWidth="9.33203125" defaultRowHeight="12.75"/>
  <cols>
    <col min="1" max="1" width="4.83203125" style="3" customWidth="1"/>
    <col min="2" max="6" width="9.33203125" style="3" customWidth="1"/>
    <col min="7" max="7" width="29.66015625" style="3" customWidth="1"/>
    <col min="8" max="9" width="9.33203125" style="3" customWidth="1"/>
    <col min="10" max="10" width="13.83203125" style="3" customWidth="1"/>
    <col min="11" max="16384" width="9.33203125" style="3" customWidth="1"/>
  </cols>
  <sheetData>
    <row r="1" spans="1:16" ht="12.75">
      <c r="A1" s="453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5"/>
      <c r="M1" s="2"/>
      <c r="N1" s="2"/>
      <c r="O1" s="2"/>
      <c r="P1" s="2"/>
    </row>
    <row r="2" spans="1:16" ht="12.75">
      <c r="A2" s="164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2"/>
      <c r="N2" s="2"/>
      <c r="O2" s="2"/>
      <c r="P2" s="2"/>
    </row>
    <row r="3" spans="1:16" ht="34.5">
      <c r="A3" s="456" t="s">
        <v>48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457"/>
      <c r="M3" s="2"/>
      <c r="N3" s="2"/>
      <c r="O3" s="2"/>
      <c r="P3" s="2"/>
    </row>
    <row r="4" spans="1:16" ht="25.5">
      <c r="A4" s="418" t="s">
        <v>30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19"/>
      <c r="M4" s="2"/>
      <c r="N4" s="2"/>
      <c r="O4" s="2"/>
      <c r="P4" s="2"/>
    </row>
    <row r="5" spans="1:16" ht="20.25">
      <c r="A5" s="420" t="s">
        <v>49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21"/>
      <c r="M5" s="2"/>
      <c r="N5" s="2"/>
      <c r="O5" s="2"/>
      <c r="P5" s="2"/>
    </row>
    <row r="6" spans="1:16" ht="12.75">
      <c r="A6" s="426" t="s">
        <v>32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58"/>
      <c r="M6" s="2"/>
      <c r="N6" s="2"/>
      <c r="O6" s="2"/>
      <c r="P6" s="2"/>
    </row>
    <row r="7" spans="1:16" ht="12.75">
      <c r="A7" s="16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228"/>
      <c r="M7" s="2"/>
      <c r="N7" s="2"/>
      <c r="O7" s="2"/>
      <c r="P7" s="2"/>
    </row>
    <row r="8" spans="1:16" ht="15.75">
      <c r="A8" s="422" t="s">
        <v>119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23"/>
      <c r="M8" s="2"/>
      <c r="N8" s="2"/>
      <c r="O8" s="2"/>
      <c r="P8" s="2"/>
    </row>
    <row r="9" spans="1:16" ht="33">
      <c r="A9" s="424" t="s">
        <v>12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25"/>
      <c r="M9" s="229"/>
      <c r="N9" s="2"/>
      <c r="O9" s="2"/>
      <c r="P9" s="2"/>
    </row>
    <row r="10" spans="1:16" ht="13.5" thickBot="1">
      <c r="A10" s="164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20"/>
      <c r="M10" s="2"/>
      <c r="N10" s="2"/>
      <c r="O10" s="2"/>
      <c r="P10" s="2"/>
    </row>
    <row r="11" spans="1:16" ht="12.75">
      <c r="A11" s="164"/>
      <c r="B11" s="119"/>
      <c r="C11" s="119"/>
      <c r="D11" s="119"/>
      <c r="E11" s="119"/>
      <c r="F11" s="230"/>
      <c r="G11" s="231"/>
      <c r="H11" s="232"/>
      <c r="I11" s="119"/>
      <c r="J11" s="119"/>
      <c r="K11" s="119"/>
      <c r="L11" s="120"/>
      <c r="M11" s="2"/>
      <c r="N11" s="2"/>
      <c r="O11" s="2"/>
      <c r="P11" s="2"/>
    </row>
    <row r="12" spans="1:16" ht="30">
      <c r="A12" s="164"/>
      <c r="B12" s="119"/>
      <c r="C12" s="119"/>
      <c r="D12" s="119"/>
      <c r="E12" s="119"/>
      <c r="F12" s="233"/>
      <c r="G12" s="234">
        <f>+G36</f>
        <v>38667</v>
      </c>
      <c r="H12" s="235"/>
      <c r="I12" s="119"/>
      <c r="J12" s="119"/>
      <c r="K12" s="119"/>
      <c r="L12" s="120"/>
      <c r="M12" s="2"/>
      <c r="N12" s="2"/>
      <c r="O12" s="2"/>
      <c r="P12" s="2"/>
    </row>
    <row r="13" spans="1:16" ht="13.5" thickBot="1">
      <c r="A13" s="164"/>
      <c r="B13" s="119"/>
      <c r="C13" s="119"/>
      <c r="D13" s="119"/>
      <c r="E13" s="119"/>
      <c r="F13" s="236"/>
      <c r="G13" s="237"/>
      <c r="H13" s="238"/>
      <c r="I13" s="119"/>
      <c r="J13" s="119"/>
      <c r="K13" s="119"/>
      <c r="L13" s="120"/>
      <c r="M13" s="2"/>
      <c r="N13" s="2"/>
      <c r="O13" s="2"/>
      <c r="P13" s="2"/>
    </row>
    <row r="14" spans="1:16" ht="13.5" thickBot="1">
      <c r="A14" s="164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20"/>
      <c r="M14" s="2"/>
      <c r="N14" s="2"/>
      <c r="O14" s="2"/>
      <c r="P14" s="2"/>
    </row>
    <row r="15" spans="1:16" ht="17.25" thickBot="1" thickTop="1">
      <c r="A15" s="426" t="s">
        <v>23</v>
      </c>
      <c r="B15" s="413"/>
      <c r="C15" s="413"/>
      <c r="D15" s="413"/>
      <c r="E15" s="413"/>
      <c r="F15" s="303">
        <v>0</v>
      </c>
      <c r="G15" s="415" t="s">
        <v>28</v>
      </c>
      <c r="H15" s="413"/>
      <c r="I15" s="391"/>
      <c r="J15" s="239">
        <f>IF(F15&gt;=1500,$G$12-3,IF(F15&gt;=1000,$G$12-2,IF(F15&gt;=500,$G$12-1,IF(F15&gt;=0,$G$12))))</f>
        <v>38667</v>
      </c>
      <c r="K15" s="119"/>
      <c r="L15" s="120"/>
      <c r="M15" s="2"/>
      <c r="N15" s="2"/>
      <c r="O15" s="2"/>
      <c r="P15" s="2"/>
    </row>
    <row r="16" spans="1:16" ht="12.75">
      <c r="A16" s="164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20"/>
      <c r="M16" s="2"/>
      <c r="N16" s="2"/>
      <c r="O16" s="2"/>
      <c r="P16" s="2"/>
    </row>
    <row r="17" spans="1:16" ht="12.75">
      <c r="A17" s="164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2"/>
      <c r="N17" s="2"/>
      <c r="O17" s="2"/>
      <c r="P17" s="2"/>
    </row>
    <row r="18" spans="1:16" ht="12.75">
      <c r="A18" s="164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2"/>
      <c r="N18" s="2"/>
      <c r="O18" s="2"/>
      <c r="P18" s="2"/>
    </row>
    <row r="19" spans="1:16" ht="12.75">
      <c r="A19" s="164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20"/>
      <c r="M19" s="2"/>
      <c r="N19" s="2"/>
      <c r="O19" s="2"/>
      <c r="P19" s="2"/>
    </row>
    <row r="20" spans="1:16" ht="12.75">
      <c r="A20" s="16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20"/>
      <c r="M20" s="2"/>
      <c r="N20" s="2"/>
      <c r="O20" s="2"/>
      <c r="P20" s="2"/>
    </row>
    <row r="21" spans="1:16" ht="12.75">
      <c r="A21" s="164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20"/>
      <c r="M21" s="2"/>
      <c r="N21" s="2"/>
      <c r="O21" s="2"/>
      <c r="P21" s="2"/>
    </row>
    <row r="22" spans="1:16" ht="13.5" thickBot="1">
      <c r="A22" s="168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7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 hidden="1">
      <c r="A25" s="2"/>
      <c r="B25" s="2"/>
      <c r="C25" s="2"/>
      <c r="D25" s="2"/>
      <c r="E25" s="2"/>
      <c r="F25" s="2" t="s">
        <v>94</v>
      </c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 hidden="1">
      <c r="A26" s="2"/>
      <c r="B26" s="2"/>
      <c r="C26" s="2"/>
      <c r="D26" s="2"/>
      <c r="E26" s="2"/>
      <c r="F26" s="39">
        <f>+Foglio1!$L$4</f>
        <v>38687</v>
      </c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 hidden="1">
      <c r="A27" s="2"/>
      <c r="B27" s="2"/>
      <c r="C27" s="2"/>
      <c r="D27" s="2"/>
      <c r="E27" s="452">
        <f>+Foglio1!$K$21</f>
        <v>38353</v>
      </c>
      <c r="F27" s="45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 hidden="1">
      <c r="A28" s="2"/>
      <c r="B28" s="2"/>
      <c r="C28" s="2"/>
      <c r="D28" s="2"/>
      <c r="E28" s="2"/>
      <c r="F28" s="40">
        <f>+$E$27+G28</f>
        <v>38564</v>
      </c>
      <c r="G28" s="2">
        <v>211</v>
      </c>
      <c r="H28" s="2"/>
      <c r="I28" s="2"/>
      <c r="J28" s="2"/>
      <c r="K28" s="2"/>
      <c r="L28" s="2"/>
      <c r="M28" s="2"/>
      <c r="N28" s="2"/>
      <c r="O28" s="2"/>
      <c r="P28" s="2"/>
    </row>
    <row r="29" spans="1:16" ht="12.75" hidden="1">
      <c r="A29" s="2"/>
      <c r="B29" s="2"/>
      <c r="C29" s="2"/>
      <c r="D29" s="2"/>
      <c r="E29" s="2"/>
      <c r="F29" s="40">
        <f aca="true" t="shared" si="0" ref="F29:F34">+$E$27+G29</f>
        <v>38610</v>
      </c>
      <c r="G29" s="2">
        <v>257</v>
      </c>
      <c r="H29" s="2"/>
      <c r="I29" s="2"/>
      <c r="J29" s="2"/>
      <c r="K29" s="2"/>
      <c r="L29" s="2"/>
      <c r="M29" s="2"/>
      <c r="N29" s="2"/>
      <c r="O29" s="2"/>
      <c r="P29" s="2"/>
    </row>
    <row r="30" spans="1:16" ht="12.75" hidden="1">
      <c r="A30" s="2"/>
      <c r="B30" s="2"/>
      <c r="C30" s="2"/>
      <c r="D30" s="2"/>
      <c r="E30" s="2"/>
      <c r="F30" s="40">
        <f t="shared" si="0"/>
        <v>38626</v>
      </c>
      <c r="G30" s="2">
        <v>273</v>
      </c>
      <c r="H30" s="2"/>
      <c r="I30" s="2"/>
      <c r="J30" s="2"/>
      <c r="K30" s="2"/>
      <c r="L30" s="2"/>
      <c r="M30" s="2"/>
      <c r="N30" s="2"/>
      <c r="O30" s="2"/>
      <c r="P30" s="2"/>
    </row>
    <row r="31" spans="1:16" ht="12.75" hidden="1">
      <c r="A31" s="2"/>
      <c r="B31" s="2"/>
      <c r="C31" s="2"/>
      <c r="D31" s="2"/>
      <c r="E31" s="2"/>
      <c r="F31" s="40">
        <f t="shared" si="0"/>
        <v>38640</v>
      </c>
      <c r="G31" s="2">
        <v>287</v>
      </c>
      <c r="H31" s="40">
        <v>37514</v>
      </c>
      <c r="I31" s="2"/>
      <c r="J31" s="2"/>
      <c r="K31" s="2"/>
      <c r="L31" s="2"/>
      <c r="M31" s="2"/>
      <c r="N31" s="2"/>
      <c r="O31" s="2"/>
      <c r="P31" s="2"/>
    </row>
    <row r="32" spans="1:16" ht="12.75" hidden="1">
      <c r="A32" s="2"/>
      <c r="B32" s="2"/>
      <c r="C32" s="2"/>
      <c r="D32" s="2"/>
      <c r="E32" s="2"/>
      <c r="F32" s="40">
        <f t="shared" si="0"/>
        <v>38641</v>
      </c>
      <c r="G32" s="2">
        <v>288</v>
      </c>
      <c r="H32" s="2">
        <v>20</v>
      </c>
      <c r="I32" s="2"/>
      <c r="J32" s="2"/>
      <c r="K32" s="2"/>
      <c r="L32" s="2"/>
      <c r="M32" s="2"/>
      <c r="N32" s="2"/>
      <c r="O32" s="2"/>
      <c r="P32" s="2"/>
    </row>
    <row r="33" spans="1:16" ht="12.75" hidden="1">
      <c r="A33" s="2"/>
      <c r="B33" s="2"/>
      <c r="C33" s="2"/>
      <c r="D33" s="2"/>
      <c r="E33" s="2"/>
      <c r="F33" s="40">
        <f t="shared" si="0"/>
        <v>38630</v>
      </c>
      <c r="G33" s="2">
        <v>277</v>
      </c>
      <c r="H33" s="40">
        <f>+H31+H32</f>
        <v>37534</v>
      </c>
      <c r="I33" s="2"/>
      <c r="J33" s="2"/>
      <c r="K33" s="2"/>
      <c r="L33" s="2"/>
      <c r="M33" s="2"/>
      <c r="N33" s="2"/>
      <c r="O33" s="2"/>
      <c r="P33" s="2"/>
    </row>
    <row r="34" spans="1:16" ht="12.75" hidden="1">
      <c r="A34" s="2"/>
      <c r="B34" s="2"/>
      <c r="C34" s="2"/>
      <c r="D34" s="2"/>
      <c r="E34" s="2"/>
      <c r="F34" s="40">
        <f t="shared" si="0"/>
        <v>38671</v>
      </c>
      <c r="G34" s="2">
        <v>318</v>
      </c>
      <c r="H34" s="2"/>
      <c r="I34" s="2"/>
      <c r="J34" s="2"/>
      <c r="K34" s="2"/>
      <c r="L34" s="2"/>
      <c r="M34" s="2"/>
      <c r="N34" s="2"/>
      <c r="O34" s="2"/>
      <c r="P34" s="2"/>
    </row>
    <row r="35" spans="1:16" ht="13.5" hidden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7.25" hidden="1" thickBot="1" thickTop="1">
      <c r="A36" s="2"/>
      <c r="B36" s="2"/>
      <c r="C36" s="2"/>
      <c r="D36" s="2"/>
      <c r="E36" s="2"/>
      <c r="F36" s="2"/>
      <c r="G36" s="133">
        <f>IF($F$26&gt;$F$33,Foglio1!$L$4-20,IF($F$26&gt;$F$29,Foglio1!$L$4-20-46,IF($F$26&gt;$F$28,Foglio1!$L$4-20-46+($F$29-$F$26),IF($F$26&gt;$E$27,Foglio1!$L$4-20))))</f>
        <v>38667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 ht="13.5" hidden="1" thickTop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</sheetData>
  <sheetProtection password="9E19" sheet="1" objects="1" scenarios="1"/>
  <mergeCells count="10">
    <mergeCell ref="G15:I15"/>
    <mergeCell ref="E27:F27"/>
    <mergeCell ref="A9:L9"/>
    <mergeCell ref="A1:L1"/>
    <mergeCell ref="A3:L3"/>
    <mergeCell ref="A4:L4"/>
    <mergeCell ref="A5:L5"/>
    <mergeCell ref="A6:L6"/>
    <mergeCell ref="A8:L8"/>
    <mergeCell ref="A15:E15"/>
  </mergeCells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7"/>
  <dimension ref="A1:P35"/>
  <sheetViews>
    <sheetView workbookViewId="0" topLeftCell="A1">
      <selection activeCell="F14" sqref="F14"/>
    </sheetView>
  </sheetViews>
  <sheetFormatPr defaultColWidth="9.33203125" defaultRowHeight="12.75"/>
  <cols>
    <col min="1" max="1" width="4.83203125" style="3" customWidth="1"/>
    <col min="2" max="6" width="9.33203125" style="3" customWidth="1"/>
    <col min="7" max="7" width="26.83203125" style="3" customWidth="1"/>
    <col min="8" max="9" width="9.33203125" style="3" customWidth="1"/>
    <col min="10" max="10" width="13.33203125" style="3" customWidth="1"/>
    <col min="11" max="16384" width="9.33203125" style="3" customWidth="1"/>
  </cols>
  <sheetData>
    <row r="1" spans="1:16" ht="12.75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  <c r="M1" s="2"/>
      <c r="N1" s="2"/>
      <c r="O1" s="2"/>
      <c r="P1" s="2"/>
    </row>
    <row r="2" spans="1:16" ht="12.75">
      <c r="A2" s="164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2"/>
      <c r="N2" s="2"/>
      <c r="O2" s="2"/>
      <c r="P2" s="2"/>
    </row>
    <row r="3" spans="1:16" ht="34.5">
      <c r="A3" s="456" t="s">
        <v>50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457"/>
      <c r="M3" s="2"/>
      <c r="N3" s="2"/>
      <c r="O3" s="2"/>
      <c r="P3" s="2"/>
    </row>
    <row r="4" spans="1:16" ht="25.5">
      <c r="A4" s="418" t="s">
        <v>51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19"/>
      <c r="M4" s="2"/>
      <c r="N4" s="2"/>
      <c r="O4" s="2"/>
      <c r="P4" s="2"/>
    </row>
    <row r="5" spans="1:16" ht="20.25">
      <c r="A5" s="420" t="s">
        <v>52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21"/>
      <c r="M5" s="2"/>
      <c r="N5" s="2"/>
      <c r="O5" s="2"/>
      <c r="P5" s="2"/>
    </row>
    <row r="6" spans="1:16" ht="12.75">
      <c r="A6" s="426" t="s">
        <v>32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58"/>
      <c r="M6" s="2"/>
      <c r="N6" s="2"/>
      <c r="O6" s="2"/>
      <c r="P6" s="2"/>
    </row>
    <row r="7" spans="1:16" ht="15.75">
      <c r="A7" s="240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66"/>
      <c r="M7" s="2"/>
      <c r="N7" s="2"/>
      <c r="O7" s="2"/>
      <c r="P7" s="2"/>
    </row>
    <row r="8" spans="1:16" ht="33">
      <c r="A8" s="424" t="s">
        <v>12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25"/>
      <c r="M8" s="2"/>
      <c r="N8" s="2"/>
      <c r="O8" s="2"/>
      <c r="P8" s="2"/>
    </row>
    <row r="9" spans="1:16" ht="13.5" thickBot="1">
      <c r="A9" s="164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20"/>
      <c r="M9" s="2"/>
      <c r="N9" s="2"/>
      <c r="O9" s="2"/>
      <c r="P9" s="2"/>
    </row>
    <row r="10" spans="1:16" ht="13.5" thickBot="1">
      <c r="A10" s="164"/>
      <c r="B10" s="119"/>
      <c r="C10" s="119"/>
      <c r="D10" s="119"/>
      <c r="E10" s="119"/>
      <c r="F10" s="115"/>
      <c r="G10" s="116"/>
      <c r="H10" s="144"/>
      <c r="I10" s="119"/>
      <c r="J10" s="119"/>
      <c r="K10" s="119"/>
      <c r="L10" s="120"/>
      <c r="M10" s="2"/>
      <c r="N10" s="2"/>
      <c r="O10" s="2"/>
      <c r="P10" s="2"/>
    </row>
    <row r="11" spans="1:16" ht="31.5" thickBot="1" thickTop="1">
      <c r="A11" s="164"/>
      <c r="B11" s="119"/>
      <c r="C11" s="119"/>
      <c r="D11" s="119"/>
      <c r="E11" s="119"/>
      <c r="F11" s="121"/>
      <c r="G11" s="241">
        <f>+G35</f>
        <v>38657</v>
      </c>
      <c r="H11" s="146"/>
      <c r="I11" s="119"/>
      <c r="J11" s="119"/>
      <c r="K11" s="119"/>
      <c r="L11" s="120"/>
      <c r="M11" s="2"/>
      <c r="N11" s="2"/>
      <c r="O11" s="2"/>
      <c r="P11" s="2"/>
    </row>
    <row r="12" spans="1:16" ht="14.25" thickBot="1" thickTop="1">
      <c r="A12" s="164"/>
      <c r="B12" s="119"/>
      <c r="C12" s="119"/>
      <c r="D12" s="119"/>
      <c r="E12" s="119"/>
      <c r="F12" s="123"/>
      <c r="G12" s="124"/>
      <c r="H12" s="147"/>
      <c r="I12" s="119"/>
      <c r="J12" s="119"/>
      <c r="K12" s="119"/>
      <c r="L12" s="120"/>
      <c r="M12" s="2"/>
      <c r="N12" s="2"/>
      <c r="O12" s="2"/>
      <c r="P12" s="2"/>
    </row>
    <row r="13" spans="1:16" ht="13.5" thickBot="1">
      <c r="A13" s="164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20"/>
      <c r="M13" s="2"/>
      <c r="N13" s="2"/>
      <c r="O13" s="2"/>
      <c r="P13" s="2"/>
    </row>
    <row r="14" spans="1:16" ht="17.25" thickBot="1" thickTop="1">
      <c r="A14" s="426" t="s">
        <v>23</v>
      </c>
      <c r="B14" s="413"/>
      <c r="C14" s="413"/>
      <c r="D14" s="413"/>
      <c r="E14" s="413"/>
      <c r="F14" s="301">
        <v>0</v>
      </c>
      <c r="G14" s="415" t="s">
        <v>28</v>
      </c>
      <c r="H14" s="413"/>
      <c r="I14" s="391"/>
      <c r="J14" s="17">
        <f>IF(F14&gt;=1500,$G$11-3,IF(F14&gt;=1000,$G$11-2,IF(F14&gt;=500,$G$11-1,IF(F14&gt;=0,$G$11))))</f>
        <v>38657</v>
      </c>
      <c r="K14" s="119"/>
      <c r="L14" s="120"/>
      <c r="M14" s="2"/>
      <c r="N14" s="2"/>
      <c r="O14" s="2"/>
      <c r="P14" s="2"/>
    </row>
    <row r="15" spans="1:16" ht="12.75">
      <c r="A15" s="164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0"/>
      <c r="M15" s="2"/>
      <c r="N15" s="2"/>
      <c r="O15" s="2"/>
      <c r="P15" s="2"/>
    </row>
    <row r="16" spans="1:16" ht="12.75">
      <c r="A16" s="164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20"/>
      <c r="M16" s="2"/>
      <c r="N16" s="2"/>
      <c r="O16" s="2"/>
      <c r="P16" s="2"/>
    </row>
    <row r="17" spans="1:16" ht="12.75">
      <c r="A17" s="164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2"/>
      <c r="N17" s="2"/>
      <c r="O17" s="2"/>
      <c r="P17" s="2"/>
    </row>
    <row r="18" spans="1:16" ht="12.75">
      <c r="A18" s="164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2"/>
      <c r="N18" s="2"/>
      <c r="O18" s="2"/>
      <c r="P18" s="2"/>
    </row>
    <row r="19" spans="1:16" ht="12.75">
      <c r="A19" s="164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20"/>
      <c r="M19" s="2"/>
      <c r="N19" s="2"/>
      <c r="O19" s="2"/>
      <c r="P19" s="2"/>
    </row>
    <row r="20" spans="1:16" ht="13.5" thickBot="1">
      <c r="A20" s="168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7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ht="12.75" hidden="1">
      <c r="F24" s="3" t="s">
        <v>95</v>
      </c>
    </row>
    <row r="25" ht="12.75" hidden="1">
      <c r="F25" s="18">
        <f>+Foglio1!$L$4</f>
        <v>38687</v>
      </c>
    </row>
    <row r="26" spans="5:6" ht="12.75" hidden="1">
      <c r="E26" s="392">
        <f>+Foglio1!$K$21</f>
        <v>38353</v>
      </c>
      <c r="F26" s="392"/>
    </row>
    <row r="27" spans="6:7" ht="12.75" hidden="1">
      <c r="F27" s="19">
        <f aca="true" t="shared" si="0" ref="F27:F33">+$E$26+G27</f>
        <v>38564</v>
      </c>
      <c r="G27" s="3">
        <v>211</v>
      </c>
    </row>
    <row r="28" spans="6:7" ht="12.75" hidden="1">
      <c r="F28" s="19">
        <f t="shared" si="0"/>
        <v>38610</v>
      </c>
      <c r="G28" s="3">
        <v>257</v>
      </c>
    </row>
    <row r="29" spans="6:7" ht="12.75" hidden="1">
      <c r="F29" s="19">
        <f t="shared" si="0"/>
        <v>38626</v>
      </c>
      <c r="G29" s="3">
        <v>273</v>
      </c>
    </row>
    <row r="30" spans="6:8" ht="12.75" hidden="1">
      <c r="F30" s="19">
        <f t="shared" si="0"/>
        <v>38640</v>
      </c>
      <c r="G30" s="3">
        <v>287</v>
      </c>
      <c r="H30" s="19">
        <v>38610</v>
      </c>
    </row>
    <row r="31" spans="6:8" ht="12.75" hidden="1">
      <c r="F31" s="19">
        <f t="shared" si="0"/>
        <v>38641</v>
      </c>
      <c r="G31" s="3">
        <v>288</v>
      </c>
      <c r="H31" s="3">
        <v>30</v>
      </c>
    </row>
    <row r="32" spans="6:8" ht="12.75" hidden="1">
      <c r="F32" s="19">
        <f t="shared" si="0"/>
        <v>38640</v>
      </c>
      <c r="G32" s="3">
        <v>287</v>
      </c>
      <c r="H32" s="19">
        <f>+H30+H31</f>
        <v>38640</v>
      </c>
    </row>
    <row r="33" spans="6:7" ht="12.75" hidden="1">
      <c r="F33" s="19">
        <f t="shared" si="0"/>
        <v>38671</v>
      </c>
      <c r="G33" s="3">
        <v>318</v>
      </c>
    </row>
    <row r="34" ht="13.5" hidden="1" thickBot="1"/>
    <row r="35" ht="17.25" hidden="1" thickBot="1" thickTop="1">
      <c r="G35" s="20">
        <f>IF($F$25&gt;$F$32,Foglio1!$L$4-30,IF($F$25&gt;$F$28,Foglio1!$L$4-30-46,IF($F$25&gt;$F$27,Foglio1!$L$4-30-46+($F$28-$F$25),IF($F$25&gt;$E$26,Foglio1!$L$4-30))))</f>
        <v>38657</v>
      </c>
    </row>
    <row r="36" ht="13.5" hidden="1" thickTop="1"/>
    <row r="37" ht="12.75" hidden="1"/>
    <row r="38" ht="12.75" hidden="1"/>
  </sheetData>
  <sheetProtection password="9E19" sheet="1" objects="1" scenarios="1"/>
  <mergeCells count="8">
    <mergeCell ref="E26:F26"/>
    <mergeCell ref="A3:L3"/>
    <mergeCell ref="A4:L4"/>
    <mergeCell ref="A5:L5"/>
    <mergeCell ref="A6:L6"/>
    <mergeCell ref="A8:L8"/>
    <mergeCell ref="A14:E14"/>
    <mergeCell ref="G14:I1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8"/>
  <dimension ref="A1:P35"/>
  <sheetViews>
    <sheetView workbookViewId="0" topLeftCell="A1">
      <selection activeCell="F15" sqref="F15"/>
    </sheetView>
  </sheetViews>
  <sheetFormatPr defaultColWidth="9.33203125" defaultRowHeight="12.75"/>
  <cols>
    <col min="1" max="1" width="4.83203125" style="3" customWidth="1"/>
    <col min="2" max="6" width="9.33203125" style="3" customWidth="1"/>
    <col min="7" max="7" width="26.83203125" style="3" customWidth="1"/>
    <col min="8" max="9" width="9.33203125" style="3" customWidth="1"/>
    <col min="10" max="10" width="13.33203125" style="3" customWidth="1"/>
    <col min="11" max="16384" width="9.33203125" style="3" customWidth="1"/>
  </cols>
  <sheetData>
    <row r="1" spans="1:16" ht="12.75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  <c r="M1" s="170"/>
      <c r="N1" s="170"/>
      <c r="O1" s="142"/>
      <c r="P1" s="142"/>
    </row>
    <row r="2" spans="1:16" ht="34.5">
      <c r="A2" s="464" t="s">
        <v>53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6"/>
      <c r="M2" s="174"/>
      <c r="N2" s="170"/>
      <c r="O2" s="142"/>
      <c r="P2" s="142"/>
    </row>
    <row r="3" spans="1:16" ht="15.75">
      <c r="A3" s="467" t="s">
        <v>120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9"/>
      <c r="M3" s="174"/>
      <c r="N3" s="170"/>
      <c r="O3" s="142"/>
      <c r="P3" s="142"/>
    </row>
    <row r="4" spans="1:16" ht="25.5">
      <c r="A4" s="475" t="s">
        <v>98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7"/>
      <c r="M4" s="174"/>
      <c r="N4" s="170"/>
      <c r="O4" s="142"/>
      <c r="P4" s="142"/>
    </row>
    <row r="5" spans="1:16" ht="19.5">
      <c r="A5" s="470" t="s">
        <v>43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2"/>
      <c r="M5" s="174"/>
      <c r="N5" s="170"/>
      <c r="O5" s="142"/>
      <c r="P5" s="142"/>
    </row>
    <row r="6" spans="1:16" ht="18.75">
      <c r="A6" s="473" t="s">
        <v>99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74"/>
      <c r="M6" s="174"/>
      <c r="N6" s="170"/>
      <c r="O6" s="142"/>
      <c r="P6" s="142"/>
    </row>
    <row r="7" spans="1:16" ht="12.75">
      <c r="A7" s="461" t="s">
        <v>22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62"/>
      <c r="M7" s="174"/>
      <c r="N7" s="170"/>
      <c r="O7" s="142"/>
      <c r="P7" s="142"/>
    </row>
    <row r="8" spans="1:16" ht="12.75">
      <c r="A8" s="245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246"/>
      <c r="M8" s="174"/>
      <c r="N8" s="170"/>
      <c r="O8" s="142"/>
      <c r="P8" s="142"/>
    </row>
    <row r="9" spans="1:16" ht="30">
      <c r="A9" s="459" t="s">
        <v>5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60"/>
      <c r="M9" s="247"/>
      <c r="N9" s="170"/>
      <c r="O9" s="142"/>
      <c r="P9" s="142"/>
    </row>
    <row r="10" spans="1:16" ht="13.5" thickBot="1">
      <c r="A10" s="245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246"/>
      <c r="M10" s="170"/>
      <c r="N10" s="170"/>
      <c r="O10" s="142"/>
      <c r="P10" s="142"/>
    </row>
    <row r="11" spans="1:16" ht="14.25" thickBot="1" thickTop="1">
      <c r="A11" s="248"/>
      <c r="B11" s="191"/>
      <c r="C11" s="191"/>
      <c r="D11" s="191"/>
      <c r="E11" s="191"/>
      <c r="F11" s="249"/>
      <c r="G11" s="250"/>
      <c r="H11" s="251"/>
      <c r="I11" s="191"/>
      <c r="J11" s="191"/>
      <c r="K11" s="191"/>
      <c r="L11" s="252"/>
      <c r="M11" s="170"/>
      <c r="N11" s="142"/>
      <c r="O11" s="142"/>
      <c r="P11" s="142"/>
    </row>
    <row r="12" spans="1:16" ht="31.5" thickBot="1" thickTop="1">
      <c r="A12" s="248"/>
      <c r="B12" s="191"/>
      <c r="C12" s="191"/>
      <c r="D12" s="191"/>
      <c r="E12" s="191"/>
      <c r="F12" s="253"/>
      <c r="G12" s="254">
        <f>+G35</f>
        <v>38684</v>
      </c>
      <c r="H12" s="255"/>
      <c r="I12" s="191"/>
      <c r="J12" s="191"/>
      <c r="K12" s="191"/>
      <c r="L12" s="252"/>
      <c r="M12" s="170"/>
      <c r="N12" s="142"/>
      <c r="O12" s="142"/>
      <c r="P12" s="142"/>
    </row>
    <row r="13" spans="1:16" ht="14.25" thickBot="1" thickTop="1">
      <c r="A13" s="248"/>
      <c r="B13" s="191"/>
      <c r="C13" s="191"/>
      <c r="D13" s="191"/>
      <c r="E13" s="191"/>
      <c r="F13" s="256"/>
      <c r="G13" s="257"/>
      <c r="H13" s="258"/>
      <c r="I13" s="191"/>
      <c r="J13" s="191"/>
      <c r="K13" s="191"/>
      <c r="L13" s="252"/>
      <c r="M13" s="170"/>
      <c r="N13" s="142"/>
      <c r="O13" s="142"/>
      <c r="P13" s="142"/>
    </row>
    <row r="14" spans="1:16" ht="14.25" thickBot="1" thickTop="1">
      <c r="A14" s="248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252"/>
      <c r="M14" s="170"/>
      <c r="N14" s="142"/>
      <c r="O14" s="142"/>
      <c r="P14" s="142"/>
    </row>
    <row r="15" spans="1:16" ht="17.25" thickBot="1" thickTop="1">
      <c r="A15" s="461" t="s">
        <v>23</v>
      </c>
      <c r="B15" s="442"/>
      <c r="C15" s="442"/>
      <c r="D15" s="442"/>
      <c r="E15" s="442"/>
      <c r="F15" s="301">
        <v>0</v>
      </c>
      <c r="G15" s="463" t="s">
        <v>28</v>
      </c>
      <c r="H15" s="442"/>
      <c r="I15" s="445"/>
      <c r="J15" s="17">
        <f>IF(F15&gt;=1500,$G$12-3,IF(F15&gt;=1000,$G$12-2,IF(F15&gt;=500,$G$12-1,IF(F15&gt;=0,$G$12))))</f>
        <v>38684</v>
      </c>
      <c r="K15" s="191"/>
      <c r="L15" s="252"/>
      <c r="M15" s="170"/>
      <c r="N15" s="142"/>
      <c r="O15" s="142"/>
      <c r="P15" s="142"/>
    </row>
    <row r="16" spans="1:16" ht="12.75">
      <c r="A16" s="259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252"/>
      <c r="M16" s="170"/>
      <c r="N16" s="142"/>
      <c r="O16" s="142"/>
      <c r="P16" s="142"/>
    </row>
    <row r="17" spans="1:16" ht="12.75">
      <c r="A17" s="259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252"/>
      <c r="M17" s="170"/>
      <c r="N17" s="142"/>
      <c r="O17" s="142"/>
      <c r="P17" s="142"/>
    </row>
    <row r="18" spans="1:16" ht="12.75">
      <c r="A18" s="260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261"/>
      <c r="M18" s="142"/>
      <c r="N18" s="142"/>
      <c r="O18" s="142"/>
      <c r="P18" s="142"/>
    </row>
    <row r="19" spans="1:16" ht="12.75">
      <c r="A19" s="260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261"/>
      <c r="M19" s="142"/>
      <c r="N19" s="142"/>
      <c r="O19" s="142"/>
      <c r="P19" s="142"/>
    </row>
    <row r="20" spans="1:16" ht="13.5" thickBot="1">
      <c r="A20" s="262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4"/>
      <c r="M20" s="142"/>
      <c r="N20" s="142"/>
      <c r="O20" s="142"/>
      <c r="P20" s="142"/>
    </row>
    <row r="21" spans="1:16" ht="12.7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ht="12.7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ht="12.7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ht="12.75" hidden="1">
      <c r="A24" s="142"/>
      <c r="B24" s="142"/>
      <c r="C24" s="142"/>
      <c r="D24" s="142"/>
      <c r="E24" s="142"/>
      <c r="F24" s="142" t="s">
        <v>96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ht="12.75" hidden="1">
      <c r="A25" s="142"/>
      <c r="B25" s="142"/>
      <c r="C25" s="142"/>
      <c r="D25" s="142"/>
      <c r="E25" s="142"/>
      <c r="F25" s="176">
        <f>+Foglio1!$L$4</f>
        <v>38687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5:6" ht="12.75" hidden="1">
      <c r="E26" s="392">
        <f>+Foglio1!$K$21</f>
        <v>38353</v>
      </c>
      <c r="F26" s="392"/>
    </row>
    <row r="27" spans="6:7" ht="12.75" hidden="1">
      <c r="F27" s="19">
        <f aca="true" t="shared" si="0" ref="F27:F33">+$E$26+G27</f>
        <v>38564</v>
      </c>
      <c r="G27" s="3">
        <v>211</v>
      </c>
    </row>
    <row r="28" spans="6:7" ht="12.75" hidden="1">
      <c r="F28" s="19">
        <f t="shared" si="0"/>
        <v>38610</v>
      </c>
      <c r="G28" s="3">
        <v>257</v>
      </c>
    </row>
    <row r="29" spans="6:7" ht="12.75" hidden="1">
      <c r="F29" s="19">
        <f t="shared" si="0"/>
        <v>38626</v>
      </c>
      <c r="G29" s="3">
        <v>273</v>
      </c>
    </row>
    <row r="30" spans="6:8" ht="12.75" hidden="1">
      <c r="F30" s="19">
        <f t="shared" si="0"/>
        <v>38640</v>
      </c>
      <c r="G30" s="3">
        <v>287</v>
      </c>
      <c r="H30" s="19">
        <v>37514</v>
      </c>
    </row>
    <row r="31" spans="6:8" ht="12.75" hidden="1">
      <c r="F31" s="19">
        <f t="shared" si="0"/>
        <v>38641</v>
      </c>
      <c r="G31" s="3">
        <v>288</v>
      </c>
      <c r="H31" s="3">
        <v>3</v>
      </c>
    </row>
    <row r="32" spans="6:8" ht="12.75" hidden="1">
      <c r="F32" s="19">
        <f t="shared" si="0"/>
        <v>38613</v>
      </c>
      <c r="G32" s="3">
        <v>260</v>
      </c>
      <c r="H32" s="19">
        <f>+H30+H31</f>
        <v>37517</v>
      </c>
    </row>
    <row r="33" spans="6:7" ht="12.75" hidden="1">
      <c r="F33" s="19">
        <f t="shared" si="0"/>
        <v>38671</v>
      </c>
      <c r="G33" s="3">
        <v>318</v>
      </c>
    </row>
    <row r="34" ht="13.5" hidden="1" thickBot="1"/>
    <row r="35" ht="17.25" hidden="1" thickBot="1" thickTop="1">
      <c r="G35" s="20">
        <f>IF($F$25&gt;$F$32,Foglio1!$L$4-3,IF($F$25&gt;$F$28,Foglio1!$L$4-3-46,IF($F$25&gt;$F$27,Foglio1!$L$4-3-46+($F$28-$F$25),IF($F$25&gt;$E$26,Foglio1!$L$4-3))))</f>
        <v>38684</v>
      </c>
    </row>
    <row r="36" ht="13.5" hidden="1" thickTop="1"/>
    <row r="37" ht="12.75" hidden="1"/>
  </sheetData>
  <sheetProtection password="9E19" sheet="1" objects="1" scenarios="1"/>
  <mergeCells count="10">
    <mergeCell ref="A2:L2"/>
    <mergeCell ref="A3:L3"/>
    <mergeCell ref="A5:L5"/>
    <mergeCell ref="A6:L6"/>
    <mergeCell ref="A4:L4"/>
    <mergeCell ref="E26:F26"/>
    <mergeCell ref="A9:L9"/>
    <mergeCell ref="A7:L7"/>
    <mergeCell ref="A15:E15"/>
    <mergeCell ref="G15:I15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26"/>
  <sheetViews>
    <sheetView workbookViewId="0" topLeftCell="A1">
      <selection activeCell="H12" sqref="H12"/>
    </sheetView>
  </sheetViews>
  <sheetFormatPr defaultColWidth="9.33203125" defaultRowHeight="12.75"/>
  <cols>
    <col min="1" max="5" width="9.33203125" style="3" customWidth="1"/>
    <col min="6" max="6" width="40" style="3" customWidth="1"/>
    <col min="7" max="16384" width="9.33203125" style="3" customWidth="1"/>
  </cols>
  <sheetData>
    <row r="1" spans="1:14" ht="12.7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45.75">
      <c r="A3" s="299" t="s">
        <v>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139"/>
      <c r="M3" s="139"/>
      <c r="N3" s="139"/>
    </row>
    <row r="4" spans="1:14" ht="27">
      <c r="A4" s="296" t="s">
        <v>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139"/>
      <c r="M4" s="139"/>
      <c r="N4" s="139"/>
    </row>
    <row r="5" spans="1:14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ht="24.75">
      <c r="A9" s="298" t="s">
        <v>2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139"/>
      <c r="M9" s="139"/>
      <c r="N9" s="139"/>
    </row>
    <row r="10" spans="1:14" ht="12.7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ht="13.5" thickBot="1">
      <c r="A11" s="139"/>
      <c r="B11" s="139"/>
      <c r="C11" s="139"/>
      <c r="D11" s="139"/>
      <c r="E11" s="140"/>
      <c r="F11" s="140"/>
      <c r="G11" s="140"/>
      <c r="H11" s="139"/>
      <c r="I11" s="139"/>
      <c r="J11" s="139"/>
      <c r="K11" s="139"/>
      <c r="L11" s="139"/>
      <c r="M11" s="139"/>
      <c r="N11" s="139"/>
    </row>
    <row r="12" spans="1:14" ht="46.5" thickBot="1" thickTop="1">
      <c r="A12" s="139"/>
      <c r="B12" s="139"/>
      <c r="C12" s="139"/>
      <c r="D12" s="139"/>
      <c r="E12" s="140"/>
      <c r="F12" s="141">
        <f>Foglio1!L4+90</f>
        <v>38777</v>
      </c>
      <c r="G12" s="140"/>
      <c r="H12" s="139"/>
      <c r="I12" s="139"/>
      <c r="J12" s="139"/>
      <c r="K12" s="139"/>
      <c r="L12" s="139"/>
      <c r="M12" s="139"/>
      <c r="N12" s="139"/>
    </row>
    <row r="13" spans="1:14" ht="13.5" thickTop="1">
      <c r="A13" s="139"/>
      <c r="B13" s="139"/>
      <c r="C13" s="139"/>
      <c r="D13" s="139"/>
      <c r="E13" s="140"/>
      <c r="F13" s="140"/>
      <c r="G13" s="140"/>
      <c r="H13" s="139"/>
      <c r="I13" s="139"/>
      <c r="J13" s="139"/>
      <c r="K13" s="139"/>
      <c r="L13" s="139"/>
      <c r="M13" s="139"/>
      <c r="N13" s="139"/>
    </row>
    <row r="14" spans="1:14" ht="12.7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ht="12.7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12.7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12.7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12.7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12.7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  <row r="20" spans="1:14" ht="12.7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</row>
    <row r="21" spans="1:14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</row>
    <row r="22" spans="1:14" ht="12.7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1:14" ht="12.7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1:14" ht="12.7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  <row r="25" spans="1:14" ht="12.7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4" ht="12.7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</sheetData>
  <sheetProtection password="9E19" sheet="1" objects="1" scenarios="1"/>
  <mergeCells count="3">
    <mergeCell ref="A9:K9"/>
    <mergeCell ref="A3:K3"/>
    <mergeCell ref="A4:K4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9"/>
  <dimension ref="A1:T43"/>
  <sheetViews>
    <sheetView workbookViewId="0" topLeftCell="A1">
      <selection activeCell="A59" sqref="A59"/>
    </sheetView>
  </sheetViews>
  <sheetFormatPr defaultColWidth="9.33203125" defaultRowHeight="12.75"/>
  <cols>
    <col min="1" max="3" width="9.33203125" style="3" customWidth="1"/>
    <col min="4" max="5" width="13.33203125" style="3" customWidth="1"/>
    <col min="6" max="6" width="26.83203125" style="3" customWidth="1"/>
    <col min="7" max="7" width="9.33203125" style="3" customWidth="1"/>
    <col min="8" max="8" width="13.33203125" style="3" customWidth="1"/>
    <col min="9" max="9" width="9.33203125" style="3" customWidth="1"/>
    <col min="10" max="10" width="13.33203125" style="3" bestFit="1" customWidth="1"/>
    <col min="11" max="11" width="7.83203125" style="3" customWidth="1"/>
    <col min="12" max="12" width="10.83203125" style="3" customWidth="1"/>
    <col min="13" max="16384" width="9.33203125" style="3" customWidth="1"/>
  </cols>
  <sheetData>
    <row r="1" spans="1:20" ht="12.75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/>
      <c r="M1" s="2"/>
      <c r="N1" s="2"/>
      <c r="O1" s="2"/>
      <c r="P1" s="2"/>
      <c r="Q1" s="2"/>
      <c r="R1" s="2"/>
      <c r="S1" s="2"/>
      <c r="T1" s="2"/>
    </row>
    <row r="2" spans="1:20" ht="30.75">
      <c r="A2" s="481" t="s">
        <v>101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3"/>
      <c r="M2" s="2"/>
      <c r="N2" s="2"/>
      <c r="O2" s="2"/>
      <c r="P2" s="2"/>
      <c r="Q2" s="2"/>
      <c r="R2" s="2"/>
      <c r="S2" s="2"/>
      <c r="T2" s="2"/>
    </row>
    <row r="3" spans="1:20" ht="12.75">
      <c r="A3" s="26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269"/>
      <c r="M3" s="2"/>
      <c r="N3" s="2"/>
      <c r="O3" s="2"/>
      <c r="P3" s="2"/>
      <c r="Q3" s="2"/>
      <c r="R3" s="2"/>
      <c r="S3" s="2"/>
      <c r="T3" s="2"/>
    </row>
    <row r="4" spans="1:20" ht="22.5">
      <c r="A4" s="487" t="s">
        <v>100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9"/>
      <c r="M4" s="2"/>
      <c r="N4" s="2"/>
      <c r="O4" s="2"/>
      <c r="P4" s="2"/>
      <c r="Q4" s="2"/>
      <c r="R4" s="2"/>
      <c r="S4" s="2"/>
      <c r="T4" s="2"/>
    </row>
    <row r="5" spans="1:20" ht="12.75">
      <c r="A5" s="26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269"/>
      <c r="M5" s="2"/>
      <c r="N5" s="2"/>
      <c r="O5" s="2"/>
      <c r="P5" s="2"/>
      <c r="Q5" s="2"/>
      <c r="R5" s="2"/>
      <c r="S5" s="2"/>
      <c r="T5" s="2"/>
    </row>
    <row r="6" spans="1:20" ht="30.75">
      <c r="A6" s="484" t="s">
        <v>5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6"/>
      <c r="M6" s="2"/>
      <c r="N6" s="2"/>
      <c r="O6" s="2"/>
      <c r="P6" s="2"/>
      <c r="Q6" s="2"/>
      <c r="R6" s="2"/>
      <c r="S6" s="2"/>
      <c r="T6" s="2"/>
    </row>
    <row r="7" spans="1:20" ht="13.5" thickBot="1">
      <c r="A7" s="26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269"/>
      <c r="M7" s="2"/>
      <c r="N7" s="2"/>
      <c r="O7" s="2"/>
      <c r="P7" s="2"/>
      <c r="Q7" s="2"/>
      <c r="R7" s="2"/>
      <c r="S7" s="2"/>
      <c r="T7" s="2"/>
    </row>
    <row r="8" spans="1:20" ht="14.25" thickBot="1" thickTop="1">
      <c r="A8" s="268"/>
      <c r="B8" s="119"/>
      <c r="C8" s="119"/>
      <c r="D8" s="119"/>
      <c r="E8" s="270"/>
      <c r="F8" s="271"/>
      <c r="G8" s="271"/>
      <c r="H8" s="272"/>
      <c r="I8" s="119"/>
      <c r="J8" s="119"/>
      <c r="K8" s="119"/>
      <c r="L8" s="269"/>
      <c r="M8" s="2"/>
      <c r="N8" s="2"/>
      <c r="O8" s="2"/>
      <c r="P8" s="2"/>
      <c r="Q8" s="2"/>
      <c r="R8" s="2"/>
      <c r="S8" s="2"/>
      <c r="T8" s="2"/>
    </row>
    <row r="9" spans="1:20" ht="31.5" thickBot="1" thickTop="1">
      <c r="A9" s="268"/>
      <c r="B9" s="119"/>
      <c r="C9" s="119"/>
      <c r="D9" s="119"/>
      <c r="E9" s="273"/>
      <c r="F9" s="479">
        <f>IF($F$22&gt;$F$31,Foglio1!L$4-21,IF($F$22&gt;$F$25,Foglio1!$L$4-21-46,IF($F$22&gt;$F$24,Foglio1!$L$4-21-46+($F$25-$F$22),IF($F$22&gt;$F$23,Foglio1!$L$4-21))))</f>
        <v>38666</v>
      </c>
      <c r="G9" s="480"/>
      <c r="H9" s="274"/>
      <c r="I9" s="119"/>
      <c r="J9" s="119"/>
      <c r="K9" s="119"/>
      <c r="L9" s="269"/>
      <c r="M9" s="2"/>
      <c r="N9" s="2"/>
      <c r="O9" s="2"/>
      <c r="P9" s="2"/>
      <c r="Q9" s="2"/>
      <c r="R9" s="2"/>
      <c r="S9" s="2"/>
      <c r="T9" s="2"/>
    </row>
    <row r="10" spans="1:20" ht="14.25" thickBot="1" thickTop="1">
      <c r="A10" s="268"/>
      <c r="B10" s="119"/>
      <c r="C10" s="119"/>
      <c r="D10" s="119"/>
      <c r="E10" s="275"/>
      <c r="F10" s="276"/>
      <c r="G10" s="276"/>
      <c r="H10" s="277"/>
      <c r="I10" s="119"/>
      <c r="J10" s="119"/>
      <c r="K10" s="119"/>
      <c r="L10" s="269"/>
      <c r="M10" s="2"/>
      <c r="N10" s="2"/>
      <c r="O10" s="2"/>
      <c r="P10" s="2"/>
      <c r="Q10" s="2"/>
      <c r="R10" s="2"/>
      <c r="S10" s="2"/>
      <c r="T10" s="2"/>
    </row>
    <row r="11" spans="1:20" ht="13.5" thickTop="1">
      <c r="A11" s="26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269"/>
      <c r="M11" s="2"/>
      <c r="N11" s="2"/>
      <c r="O11" s="2"/>
      <c r="P11" s="2"/>
      <c r="Q11" s="2"/>
      <c r="R11" s="2"/>
      <c r="S11" s="2"/>
      <c r="T11" s="2"/>
    </row>
    <row r="12" spans="1:20" ht="12.75">
      <c r="A12" s="26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269"/>
      <c r="M12" s="2"/>
      <c r="N12" s="2"/>
      <c r="O12" s="2"/>
      <c r="P12" s="2"/>
      <c r="Q12" s="2"/>
      <c r="R12" s="2"/>
      <c r="S12" s="2"/>
      <c r="T12" s="2"/>
    </row>
    <row r="13" spans="1:20" ht="12.75">
      <c r="A13" s="26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269"/>
      <c r="M13" s="2"/>
      <c r="N13" s="2"/>
      <c r="O13" s="2"/>
      <c r="P13" s="2"/>
      <c r="Q13" s="2"/>
      <c r="R13" s="2"/>
      <c r="S13" s="2"/>
      <c r="T13" s="2"/>
    </row>
    <row r="14" spans="1:20" ht="15.75">
      <c r="A14" s="268"/>
      <c r="B14" s="119"/>
      <c r="C14" s="119"/>
      <c r="D14" s="119"/>
      <c r="E14" s="119"/>
      <c r="F14" s="478" t="s">
        <v>115</v>
      </c>
      <c r="G14" s="478"/>
      <c r="H14" s="478"/>
      <c r="I14" s="478"/>
      <c r="J14" s="278">
        <f>IF($F$22&gt;$E$30,Foglio1!$L$4-11,IF($F$22&gt;$F$25,Foglio1!$L$4-11-46,IF($F$22&gt;$F$24,Foglio1!$L$4-11-46+($F$25-$F$22),IF($F$22&gt;$F$23,Foglio1!$L$4-11))))</f>
        <v>38676</v>
      </c>
      <c r="K14" s="119"/>
      <c r="L14" s="269"/>
      <c r="M14" s="2"/>
      <c r="N14" s="2"/>
      <c r="O14" s="2"/>
      <c r="P14" s="2"/>
      <c r="Q14" s="2"/>
      <c r="R14" s="2"/>
      <c r="S14" s="2"/>
      <c r="T14" s="2"/>
    </row>
    <row r="15" spans="1:20" ht="12.75">
      <c r="A15" s="26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269"/>
      <c r="M15" s="2"/>
      <c r="N15" s="2"/>
      <c r="O15" s="2"/>
      <c r="P15" s="2"/>
      <c r="Q15" s="2"/>
      <c r="R15" s="2"/>
      <c r="S15" s="2"/>
      <c r="T15" s="2"/>
    </row>
    <row r="16" spans="1:20" ht="12.75">
      <c r="A16" s="26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269"/>
      <c r="M16" s="2"/>
      <c r="N16" s="2"/>
      <c r="O16" s="2"/>
      <c r="P16" s="2"/>
      <c r="Q16" s="2"/>
      <c r="R16" s="2"/>
      <c r="S16" s="2"/>
      <c r="T16" s="2"/>
    </row>
    <row r="17" spans="1:20" ht="12.75">
      <c r="A17" s="26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269"/>
      <c r="M17" s="2"/>
      <c r="N17" s="2"/>
      <c r="O17" s="2"/>
      <c r="P17" s="2"/>
      <c r="Q17" s="2"/>
      <c r="R17" s="2"/>
      <c r="S17" s="2"/>
      <c r="T17" s="2"/>
    </row>
    <row r="18" spans="1:20" ht="12.75">
      <c r="A18" s="26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269"/>
      <c r="M18" s="2"/>
      <c r="N18" s="2"/>
      <c r="O18" s="2"/>
      <c r="P18" s="2"/>
      <c r="Q18" s="2"/>
      <c r="R18" s="2"/>
      <c r="S18" s="2"/>
      <c r="T18" s="2"/>
    </row>
    <row r="19" spans="1:20" ht="12.75">
      <c r="A19" s="26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269"/>
      <c r="M19" s="2"/>
      <c r="N19" s="2"/>
      <c r="O19" s="2"/>
      <c r="P19" s="2"/>
      <c r="Q19" s="2"/>
      <c r="R19" s="2"/>
      <c r="S19" s="2"/>
      <c r="T19" s="2"/>
    </row>
    <row r="20" spans="1:20" ht="12.75">
      <c r="A20" s="26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269"/>
      <c r="M20" s="2"/>
      <c r="N20" s="2"/>
      <c r="O20" s="2"/>
      <c r="P20" s="2"/>
      <c r="Q20" s="2"/>
      <c r="R20" s="2"/>
      <c r="S20" s="2"/>
      <c r="T20" s="2"/>
    </row>
    <row r="21" spans="1:20" ht="12.75" hidden="1">
      <c r="A21" s="268"/>
      <c r="B21" s="119"/>
      <c r="C21" s="119"/>
      <c r="D21" s="119"/>
      <c r="E21" s="119"/>
      <c r="F21" s="119" t="s">
        <v>86</v>
      </c>
      <c r="G21" s="119"/>
      <c r="H21" s="119"/>
      <c r="I21" s="119"/>
      <c r="J21" s="119"/>
      <c r="K21" s="119"/>
      <c r="L21" s="269"/>
      <c r="M21" s="2"/>
      <c r="N21" s="2"/>
      <c r="O21" s="2"/>
      <c r="P21" s="2"/>
      <c r="Q21" s="2"/>
      <c r="R21" s="2"/>
      <c r="S21" s="2"/>
      <c r="T21" s="2"/>
    </row>
    <row r="22" spans="1:20" ht="12.75" hidden="1">
      <c r="A22" s="268"/>
      <c r="B22" s="119"/>
      <c r="C22" s="119"/>
      <c r="D22" s="119"/>
      <c r="E22" s="119"/>
      <c r="F22" s="129">
        <f>+Foglio1!$L$4</f>
        <v>38687</v>
      </c>
      <c r="G22" s="119"/>
      <c r="H22" s="119"/>
      <c r="I22" s="119"/>
      <c r="J22" s="119"/>
      <c r="K22" s="119"/>
      <c r="L22" s="269"/>
      <c r="M22" s="2"/>
      <c r="N22" s="2"/>
      <c r="O22" s="2"/>
      <c r="P22" s="2"/>
      <c r="Q22" s="2"/>
      <c r="R22" s="2"/>
      <c r="S22" s="2"/>
      <c r="T22" s="2"/>
    </row>
    <row r="23" spans="1:20" ht="12.75" hidden="1">
      <c r="A23" s="268"/>
      <c r="B23" s="119"/>
      <c r="C23" s="119"/>
      <c r="D23" s="119"/>
      <c r="E23" s="130">
        <v>37514</v>
      </c>
      <c r="F23" s="131">
        <f>+Foglio1!$K$21</f>
        <v>38353</v>
      </c>
      <c r="G23" s="119"/>
      <c r="H23" s="119"/>
      <c r="I23" s="119"/>
      <c r="J23" s="119">
        <f>VALUE(F23)</f>
        <v>38353</v>
      </c>
      <c r="K23" s="119"/>
      <c r="L23" s="269"/>
      <c r="M23" s="2"/>
      <c r="N23" s="2"/>
      <c r="O23" s="2"/>
      <c r="P23" s="2"/>
      <c r="Q23" s="2"/>
      <c r="R23" s="2"/>
      <c r="S23" s="2"/>
      <c r="T23" s="2"/>
    </row>
    <row r="24" spans="1:20" ht="12.75" hidden="1">
      <c r="A24" s="268"/>
      <c r="B24" s="119"/>
      <c r="C24" s="119"/>
      <c r="D24" s="119"/>
      <c r="E24" s="130">
        <v>37545</v>
      </c>
      <c r="F24" s="130">
        <f>+$F$23+G24</f>
        <v>38564</v>
      </c>
      <c r="G24" s="119">
        <v>211</v>
      </c>
      <c r="H24" s="119"/>
      <c r="I24" s="119"/>
      <c r="J24" s="119"/>
      <c r="K24" s="119"/>
      <c r="L24" s="269"/>
      <c r="M24" s="2"/>
      <c r="N24" s="2"/>
      <c r="O24" s="2"/>
      <c r="P24" s="2"/>
      <c r="Q24" s="2"/>
      <c r="R24" s="2"/>
      <c r="S24" s="2"/>
      <c r="T24" s="2"/>
    </row>
    <row r="25" spans="1:20" ht="12.75" hidden="1">
      <c r="A25" s="268"/>
      <c r="B25" s="119"/>
      <c r="C25" s="119"/>
      <c r="D25" s="119"/>
      <c r="E25" s="130">
        <v>37468</v>
      </c>
      <c r="F25" s="130">
        <f aca="true" t="shared" si="0" ref="F25:F31">+$F$23+G25</f>
        <v>38610</v>
      </c>
      <c r="G25" s="119">
        <v>257</v>
      </c>
      <c r="H25" s="119"/>
      <c r="I25" s="119"/>
      <c r="J25" s="119"/>
      <c r="K25" s="119"/>
      <c r="L25" s="269"/>
      <c r="M25" s="2"/>
      <c r="N25" s="2"/>
      <c r="O25" s="2"/>
      <c r="P25" s="2"/>
      <c r="Q25" s="2"/>
      <c r="R25" s="2"/>
      <c r="S25" s="2"/>
      <c r="T25" s="2"/>
    </row>
    <row r="26" spans="1:20" ht="12.75" hidden="1">
      <c r="A26" s="268"/>
      <c r="B26" s="119"/>
      <c r="C26" s="119"/>
      <c r="D26" s="119"/>
      <c r="E26" s="130">
        <v>37257</v>
      </c>
      <c r="F26" s="130">
        <f t="shared" si="0"/>
        <v>38626</v>
      </c>
      <c r="G26" s="119">
        <v>273</v>
      </c>
      <c r="H26" s="119"/>
      <c r="I26" s="119"/>
      <c r="J26" s="119"/>
      <c r="K26" s="119"/>
      <c r="L26" s="269"/>
      <c r="M26" s="2"/>
      <c r="N26" s="2"/>
      <c r="O26" s="2"/>
      <c r="P26" s="2"/>
      <c r="Q26" s="2"/>
      <c r="R26" s="2"/>
      <c r="S26" s="2"/>
      <c r="T26" s="2"/>
    </row>
    <row r="27" spans="1:20" ht="12.75" hidden="1">
      <c r="A27" s="268"/>
      <c r="B27" s="119"/>
      <c r="C27" s="119"/>
      <c r="D27" s="119"/>
      <c r="E27" s="132"/>
      <c r="F27" s="130">
        <f t="shared" si="0"/>
        <v>38640</v>
      </c>
      <c r="G27" s="119">
        <v>287</v>
      </c>
      <c r="H27" s="130">
        <v>37514</v>
      </c>
      <c r="I27" s="119"/>
      <c r="J27" s="119"/>
      <c r="K27" s="119"/>
      <c r="L27" s="269"/>
      <c r="M27" s="2"/>
      <c r="N27" s="2"/>
      <c r="O27" s="2"/>
      <c r="P27" s="2"/>
      <c r="Q27" s="2"/>
      <c r="R27" s="2"/>
      <c r="S27" s="2"/>
      <c r="T27" s="2"/>
    </row>
    <row r="28" spans="1:20" ht="12.75" hidden="1">
      <c r="A28" s="268"/>
      <c r="B28" s="119"/>
      <c r="C28" s="119"/>
      <c r="D28" s="119"/>
      <c r="E28" s="119"/>
      <c r="F28" s="130">
        <f t="shared" si="0"/>
        <v>38641</v>
      </c>
      <c r="G28" s="119">
        <v>288</v>
      </c>
      <c r="H28" s="119">
        <v>120</v>
      </c>
      <c r="I28" s="119"/>
      <c r="J28" s="119"/>
      <c r="K28" s="119"/>
      <c r="L28" s="269"/>
      <c r="M28" s="2"/>
      <c r="N28" s="2"/>
      <c r="O28" s="2"/>
      <c r="P28" s="2"/>
      <c r="Q28" s="2"/>
      <c r="R28" s="2"/>
      <c r="S28" s="2"/>
      <c r="T28" s="2"/>
    </row>
    <row r="29" spans="1:20" ht="12.75" hidden="1">
      <c r="A29" s="268"/>
      <c r="B29" s="119"/>
      <c r="C29" s="119"/>
      <c r="D29" s="119"/>
      <c r="E29" s="119"/>
      <c r="F29" s="130">
        <f t="shared" si="0"/>
        <v>38670</v>
      </c>
      <c r="G29" s="119">
        <v>317</v>
      </c>
      <c r="H29" s="130">
        <f>+H27+H28</f>
        <v>37634</v>
      </c>
      <c r="I29" s="119"/>
      <c r="J29" s="119"/>
      <c r="K29" s="119"/>
      <c r="L29" s="269"/>
      <c r="M29" s="2"/>
      <c r="N29" s="2"/>
      <c r="O29" s="2"/>
      <c r="P29" s="2"/>
      <c r="Q29" s="2"/>
      <c r="R29" s="2"/>
      <c r="S29" s="2"/>
      <c r="T29" s="2"/>
    </row>
    <row r="30" spans="1:20" ht="12.75" hidden="1">
      <c r="A30" s="268"/>
      <c r="B30" s="119"/>
      <c r="C30" s="119"/>
      <c r="D30" s="119"/>
      <c r="E30" s="130">
        <v>37525</v>
      </c>
      <c r="F30" s="130">
        <f t="shared" si="0"/>
        <v>38671</v>
      </c>
      <c r="G30" s="119">
        <v>318</v>
      </c>
      <c r="H30" s="119"/>
      <c r="I30" s="119"/>
      <c r="J30" s="119"/>
      <c r="K30" s="119"/>
      <c r="L30" s="269"/>
      <c r="M30" s="2"/>
      <c r="N30" s="2"/>
      <c r="O30" s="2"/>
      <c r="P30" s="2"/>
      <c r="Q30" s="2"/>
      <c r="R30" s="2"/>
      <c r="S30" s="2"/>
      <c r="T30" s="2"/>
    </row>
    <row r="31" spans="1:20" ht="12.75" hidden="1">
      <c r="A31" s="268"/>
      <c r="B31" s="119"/>
      <c r="C31" s="119"/>
      <c r="D31" s="119"/>
      <c r="E31" s="119"/>
      <c r="F31" s="130">
        <f t="shared" si="0"/>
        <v>38631</v>
      </c>
      <c r="G31" s="119">
        <v>278</v>
      </c>
      <c r="H31" s="119"/>
      <c r="I31" s="119"/>
      <c r="J31" s="119">
        <f>VALUE(F31)</f>
        <v>38631</v>
      </c>
      <c r="K31" s="119"/>
      <c r="L31" s="269"/>
      <c r="M31" s="2"/>
      <c r="N31" s="2"/>
      <c r="O31" s="2"/>
      <c r="P31" s="2"/>
      <c r="Q31" s="2"/>
      <c r="R31" s="2"/>
      <c r="S31" s="2"/>
      <c r="T31" s="2"/>
    </row>
    <row r="32" spans="1:20" ht="17.25" hidden="1" thickBot="1" thickTop="1">
      <c r="A32" s="268"/>
      <c r="B32" s="119"/>
      <c r="C32" s="119"/>
      <c r="D32" s="119"/>
      <c r="E32" s="119"/>
      <c r="F32" s="133">
        <f>IF($F$22&gt;$F$28,Foglio1!L$4-31,IF($F$22&gt;$F$25,Foglio1!$L$4-31-46,IF($F$22&gt;$F$24,Foglio1!$L$4-31-46+($F$25-$F$22),IF($F$22&gt;$F$23,Foglio1!$L$4-31))))</f>
        <v>38656</v>
      </c>
      <c r="G32" s="119"/>
      <c r="H32" s="119"/>
      <c r="I32" s="119"/>
      <c r="J32" s="119">
        <f>+J31-J23</f>
        <v>278</v>
      </c>
      <c r="K32" s="119"/>
      <c r="L32" s="269"/>
      <c r="M32" s="2"/>
      <c r="N32" s="2"/>
      <c r="O32" s="2"/>
      <c r="P32" s="2"/>
      <c r="Q32" s="2"/>
      <c r="R32" s="2"/>
      <c r="S32" s="2"/>
      <c r="T32" s="2"/>
    </row>
    <row r="33" spans="1:20" ht="12.75" hidden="1">
      <c r="A33" s="26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269"/>
      <c r="M33" s="2"/>
      <c r="N33" s="2"/>
      <c r="O33" s="2"/>
      <c r="P33" s="2"/>
      <c r="Q33" s="2"/>
      <c r="R33" s="2"/>
      <c r="S33" s="2"/>
      <c r="T33" s="2"/>
    </row>
    <row r="34" spans="1:20" ht="13.5" thickBot="1">
      <c r="A34" s="279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1"/>
      <c r="M34" s="2"/>
      <c r="N34" s="2"/>
      <c r="O34" s="2"/>
      <c r="P34" s="2"/>
      <c r="Q34" s="2"/>
      <c r="R34" s="2"/>
      <c r="S34" s="2"/>
      <c r="T34" s="2"/>
    </row>
    <row r="35" spans="1:2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sheetProtection password="9E19" sheet="1" objects="1" scenarios="1"/>
  <mergeCells count="5">
    <mergeCell ref="F14:I14"/>
    <mergeCell ref="F9:G9"/>
    <mergeCell ref="A2:L2"/>
    <mergeCell ref="A6:L6"/>
    <mergeCell ref="A4:L4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0"/>
  <dimension ref="A1:R23"/>
  <sheetViews>
    <sheetView workbookViewId="0" topLeftCell="A1">
      <selection activeCell="I12" sqref="I12"/>
    </sheetView>
  </sheetViews>
  <sheetFormatPr defaultColWidth="9.33203125" defaultRowHeight="12.75"/>
  <cols>
    <col min="1" max="4" width="9.33203125" style="3" customWidth="1"/>
    <col min="5" max="5" width="4.83203125" style="3" customWidth="1"/>
    <col min="6" max="6" width="10.83203125" style="3" customWidth="1"/>
    <col min="7" max="7" width="9.33203125" style="3" customWidth="1"/>
    <col min="8" max="8" width="12.83203125" style="3" customWidth="1"/>
    <col min="9" max="9" width="9.33203125" style="3" customWidth="1"/>
    <col min="10" max="10" width="3.83203125" style="3" customWidth="1"/>
    <col min="11" max="11" width="25" style="3" customWidth="1"/>
    <col min="12" max="12" width="2.83203125" style="3" customWidth="1"/>
    <col min="13" max="13" width="13.33203125" style="3" customWidth="1"/>
    <col min="14" max="16384" width="9.33203125" style="3" customWidth="1"/>
  </cols>
  <sheetData>
    <row r="1" spans="1:18" ht="34.5">
      <c r="A1" s="490" t="s">
        <v>54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2"/>
      <c r="P1" s="2"/>
      <c r="Q1" s="2"/>
      <c r="R1" s="2"/>
    </row>
    <row r="2" spans="1:18" ht="9.75" customHeight="1">
      <c r="A2" s="282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"/>
      <c r="P2" s="2"/>
      <c r="Q2" s="2"/>
      <c r="R2" s="2"/>
    </row>
    <row r="3" spans="1:18" ht="21" thickBot="1">
      <c r="A3" s="2"/>
      <c r="B3" s="2"/>
      <c r="C3" s="2"/>
      <c r="D3" s="2"/>
      <c r="E3" s="2"/>
      <c r="F3" s="2"/>
      <c r="G3" s="284" t="s">
        <v>55</v>
      </c>
      <c r="H3" s="285"/>
      <c r="I3" s="285"/>
      <c r="J3" s="285"/>
      <c r="K3" s="285"/>
      <c r="L3" s="2"/>
      <c r="M3" s="286"/>
      <c r="N3" s="2"/>
      <c r="O3" s="2"/>
      <c r="P3" s="2"/>
      <c r="Q3" s="2"/>
      <c r="R3" s="2"/>
    </row>
    <row r="4" spans="1:18" ht="28.5" thickBot="1" thickTop="1">
      <c r="A4" s="491" t="s">
        <v>56</v>
      </c>
      <c r="B4" s="491"/>
      <c r="C4" s="491"/>
      <c r="D4" s="491"/>
      <c r="E4" s="491"/>
      <c r="F4" s="492" t="s">
        <v>85</v>
      </c>
      <c r="G4" s="492"/>
      <c r="H4" s="492"/>
      <c r="I4" s="492"/>
      <c r="J4" s="493"/>
      <c r="K4" s="287">
        <f>+Foglio8!B15</f>
        <v>38627</v>
      </c>
      <c r="L4" s="2"/>
      <c r="M4" s="17">
        <f>IF($I$12&gt;=1500,K4-3,IF($I$12&gt;=1000,K4-2,IF($I$12&gt;=500,K4-1,IF($I$12&gt;=0,K4))))</f>
        <v>38627</v>
      </c>
      <c r="N4" s="2"/>
      <c r="O4" s="2"/>
      <c r="P4" s="2"/>
      <c r="Q4" s="2"/>
      <c r="R4" s="2"/>
    </row>
    <row r="5" spans="1:18" ht="12" customHeight="1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88"/>
      <c r="L5" s="2"/>
      <c r="M5" s="286"/>
      <c r="N5" s="2"/>
      <c r="O5" s="2"/>
      <c r="P5" s="2"/>
      <c r="Q5" s="2"/>
      <c r="R5" s="2"/>
    </row>
    <row r="6" spans="1:18" ht="28.5" customHeight="1" thickBot="1" thickTop="1">
      <c r="A6" s="495" t="s">
        <v>81</v>
      </c>
      <c r="B6" s="495"/>
      <c r="C6" s="495"/>
      <c r="D6" s="495"/>
      <c r="E6" s="495"/>
      <c r="F6" s="494" t="s">
        <v>121</v>
      </c>
      <c r="G6" s="494"/>
      <c r="H6" s="494"/>
      <c r="I6" s="494"/>
      <c r="J6" s="494"/>
      <c r="K6" s="287">
        <f>+Foglio10!G12</f>
        <v>38667</v>
      </c>
      <c r="L6" s="2"/>
      <c r="M6" s="17">
        <f>IF($I$12&gt;=1500,K6-3,IF($I$12&gt;=1000,K6-2,IF($I$12&gt;=500,K6-1,IF($I$12&gt;=0,K6))))</f>
        <v>38667</v>
      </c>
      <c r="N6" s="2"/>
      <c r="O6" s="2"/>
      <c r="P6" s="2"/>
      <c r="Q6" s="2"/>
      <c r="R6" s="2"/>
    </row>
    <row r="7" spans="1:18" ht="12" customHeight="1" thickBot="1" thickTop="1">
      <c r="A7" s="2"/>
      <c r="B7" s="2"/>
      <c r="C7" s="2"/>
      <c r="D7" s="2"/>
      <c r="E7" s="2"/>
      <c r="F7" s="2"/>
      <c r="G7" s="2"/>
      <c r="H7" s="2"/>
      <c r="I7" s="2"/>
      <c r="J7" s="2"/>
      <c r="K7" s="288"/>
      <c r="L7" s="2"/>
      <c r="M7" s="286"/>
      <c r="N7" s="2"/>
      <c r="O7" s="2"/>
      <c r="P7" s="2"/>
      <c r="Q7" s="2"/>
      <c r="R7" s="2"/>
    </row>
    <row r="8" spans="1:18" ht="28.5" thickBot="1" thickTop="1">
      <c r="A8" s="497" t="s">
        <v>38</v>
      </c>
      <c r="B8" s="497"/>
      <c r="C8" s="497"/>
      <c r="D8" s="497"/>
      <c r="E8" s="497"/>
      <c r="F8" s="501" t="s">
        <v>57</v>
      </c>
      <c r="G8" s="501"/>
      <c r="H8" s="501"/>
      <c r="I8" s="501"/>
      <c r="J8" s="501"/>
      <c r="K8" s="287">
        <f>+Foglio13!G12</f>
        <v>38682</v>
      </c>
      <c r="L8" s="2"/>
      <c r="M8" s="17">
        <f>IF($I$12&gt;=1500,K8-3,IF($I$12&gt;=1000,K8-2,IF($I$12&gt;=500,K8-1,IF($I$12&gt;=0,K8))))</f>
        <v>38682</v>
      </c>
      <c r="N8" s="2"/>
      <c r="O8" s="2"/>
      <c r="P8" s="2"/>
      <c r="Q8" s="2"/>
      <c r="R8" s="2"/>
    </row>
    <row r="9" spans="1:18" ht="12" customHeight="1" thickBot="1" thickTop="1">
      <c r="A9" s="2"/>
      <c r="B9" s="2"/>
      <c r="C9" s="2"/>
      <c r="D9" s="2"/>
      <c r="E9" s="2"/>
      <c r="F9" s="2"/>
      <c r="G9" s="2"/>
      <c r="H9" s="2"/>
      <c r="I9" s="2"/>
      <c r="J9" s="2"/>
      <c r="K9" s="288"/>
      <c r="L9" s="2"/>
      <c r="M9" s="286"/>
      <c r="N9" s="2"/>
      <c r="O9" s="2"/>
      <c r="P9" s="2"/>
      <c r="Q9" s="2"/>
      <c r="R9" s="2"/>
    </row>
    <row r="10" spans="1:18" ht="28.5" thickBot="1" thickTop="1">
      <c r="A10" s="503" t="s">
        <v>45</v>
      </c>
      <c r="B10" s="503"/>
      <c r="C10" s="503"/>
      <c r="D10" s="503"/>
      <c r="E10" s="503"/>
      <c r="F10" s="502" t="s">
        <v>58</v>
      </c>
      <c r="G10" s="502"/>
      <c r="H10" s="502"/>
      <c r="I10" s="502"/>
      <c r="J10" s="502"/>
      <c r="K10" s="287">
        <f>+Foglio15!G12</f>
        <v>38680</v>
      </c>
      <c r="L10" s="2"/>
      <c r="M10" s="17">
        <f>IF($I$12&gt;=1500,K10-3,IF($I$12&gt;=1000,K10-2,IF($I$12&gt;=500,K10-1,IF($I$12&gt;=0,K10))))</f>
        <v>38680</v>
      </c>
      <c r="N10" s="2"/>
      <c r="O10" s="2"/>
      <c r="P10" s="2"/>
      <c r="Q10" s="2"/>
      <c r="R10" s="2"/>
    </row>
    <row r="11" spans="1:18" ht="12" customHeight="1" thickBot="1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89"/>
      <c r="L11" s="2"/>
      <c r="M11" s="286"/>
      <c r="N11" s="2"/>
      <c r="O11" s="2"/>
      <c r="P11" s="2"/>
      <c r="Q11" s="2"/>
      <c r="R11" s="2"/>
    </row>
    <row r="12" spans="1:18" ht="16.5" thickBot="1">
      <c r="A12" s="2"/>
      <c r="B12" s="2"/>
      <c r="C12" s="498" t="s">
        <v>82</v>
      </c>
      <c r="D12" s="498"/>
      <c r="E12" s="498"/>
      <c r="F12" s="498"/>
      <c r="G12" s="498"/>
      <c r="H12" s="498"/>
      <c r="I12" s="301">
        <v>0</v>
      </c>
      <c r="J12" s="499" t="s">
        <v>28</v>
      </c>
      <c r="K12" s="500"/>
      <c r="L12" s="500"/>
      <c r="M12" s="500"/>
      <c r="N12" s="2"/>
      <c r="O12" s="2"/>
      <c r="P12" s="2"/>
      <c r="Q12" s="2"/>
      <c r="R12" s="2"/>
    </row>
    <row r="13" spans="1:18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7.75" customHeight="1">
      <c r="A14" s="496" t="s">
        <v>42</v>
      </c>
      <c r="B14" s="496"/>
      <c r="C14" s="496"/>
      <c r="D14" s="496"/>
      <c r="E14" s="496"/>
      <c r="F14" s="496" t="s">
        <v>130</v>
      </c>
      <c r="G14" s="496"/>
      <c r="H14" s="496"/>
      <c r="I14" s="496"/>
      <c r="J14" s="496"/>
      <c r="K14" s="496"/>
      <c r="L14" s="2"/>
      <c r="M14" s="2"/>
      <c r="N14" s="2"/>
      <c r="O14" s="2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sheetProtection password="9E19" sheet="1" objects="1" scenarios="1"/>
  <mergeCells count="13">
    <mergeCell ref="A14:E14"/>
    <mergeCell ref="A8:E8"/>
    <mergeCell ref="C12:H12"/>
    <mergeCell ref="J12:M12"/>
    <mergeCell ref="F8:J8"/>
    <mergeCell ref="F10:J10"/>
    <mergeCell ref="A10:E10"/>
    <mergeCell ref="F14:K14"/>
    <mergeCell ref="A1:N1"/>
    <mergeCell ref="A4:E4"/>
    <mergeCell ref="F4:J4"/>
    <mergeCell ref="F6:J6"/>
    <mergeCell ref="A6:E6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P71"/>
  <sheetViews>
    <sheetView workbookViewId="0" topLeftCell="A1">
      <selection activeCell="A64" sqref="A64"/>
    </sheetView>
  </sheetViews>
  <sheetFormatPr defaultColWidth="9.33203125" defaultRowHeight="12.75"/>
  <cols>
    <col min="1" max="4" width="9.33203125" style="3" customWidth="1"/>
    <col min="5" max="5" width="13.33203125" style="3" customWidth="1"/>
    <col min="6" max="6" width="26.83203125" style="3" customWidth="1"/>
    <col min="7" max="7" width="9.33203125" style="3" customWidth="1"/>
    <col min="8" max="8" width="9.83203125" style="3" bestFit="1" customWidth="1"/>
    <col min="9" max="9" width="9.33203125" style="3" customWidth="1"/>
    <col min="10" max="10" width="13.33203125" style="3" bestFit="1" customWidth="1"/>
    <col min="11" max="11" width="7.83203125" style="3" customWidth="1"/>
    <col min="12" max="12" width="10.83203125" style="3" customWidth="1"/>
    <col min="13" max="16384" width="9.33203125" style="3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  <c r="N1" s="2"/>
      <c r="O1" s="2"/>
      <c r="P1" s="2"/>
    </row>
    <row r="2" spans="1:16" ht="12.7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2"/>
      <c r="P2" s="2"/>
    </row>
    <row r="3" spans="1:16" ht="12.7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</row>
    <row r="4" spans="1:16" ht="12.75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N4" s="2"/>
      <c r="O4" s="2"/>
      <c r="P4" s="2"/>
    </row>
    <row r="5" spans="1:16" ht="30.75">
      <c r="A5" s="331" t="s">
        <v>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3"/>
      <c r="N5" s="2"/>
      <c r="O5" s="2"/>
      <c r="P5" s="2"/>
    </row>
    <row r="6" spans="1:16" ht="12.75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  <c r="N6" s="2"/>
      <c r="O6" s="2"/>
      <c r="P6" s="2"/>
    </row>
    <row r="7" spans="1:16" ht="20.25">
      <c r="A7" s="334" t="s">
        <v>4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6"/>
      <c r="N7" s="2"/>
      <c r="O7" s="2"/>
      <c r="P7" s="2"/>
    </row>
    <row r="8" spans="1:16" ht="12.7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  <c r="N8" s="2"/>
      <c r="O8" s="2"/>
      <c r="P8" s="2"/>
    </row>
    <row r="9" spans="1:16" ht="30">
      <c r="A9" s="337" t="s">
        <v>5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9"/>
      <c r="N9" s="2"/>
      <c r="O9" s="2"/>
      <c r="P9" s="2"/>
    </row>
    <row r="10" spans="1:16" ht="13.5" thickBo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2"/>
      <c r="O10" s="2"/>
      <c r="P10" s="2"/>
    </row>
    <row r="11" spans="1:16" ht="13.5" thickBot="1">
      <c r="A11" s="112"/>
      <c r="B11" s="113"/>
      <c r="C11" s="113"/>
      <c r="D11" s="113"/>
      <c r="E11" s="115"/>
      <c r="F11" s="116"/>
      <c r="G11" s="117"/>
      <c r="H11" s="117"/>
      <c r="I11" s="118"/>
      <c r="J11" s="119"/>
      <c r="K11" s="119"/>
      <c r="L11" s="119"/>
      <c r="M11" s="120"/>
      <c r="N11" s="2"/>
      <c r="O11" s="2"/>
      <c r="P11" s="2"/>
    </row>
    <row r="12" spans="1:16" ht="30.75" thickBot="1">
      <c r="A12" s="112"/>
      <c r="B12" s="113"/>
      <c r="C12" s="113"/>
      <c r="D12" s="113"/>
      <c r="E12" s="121"/>
      <c r="F12" s="328">
        <f>IF($F$25&gt;$F$31,Foglio1!L$4-31,IF($F$25&gt;$F$28,Foglio1!$L$4-31-46,IF($F$25&gt;$F$27,Foglio1!$L$4-31-46+($F$28-$F$25),IF($F$25&gt;$F$26,Foglio1!$L$4-31))))</f>
        <v>38656</v>
      </c>
      <c r="G12" s="329"/>
      <c r="H12" s="330"/>
      <c r="I12" s="122"/>
      <c r="J12" s="119"/>
      <c r="K12" s="119"/>
      <c r="L12" s="119"/>
      <c r="M12" s="120"/>
      <c r="N12" s="2"/>
      <c r="O12" s="2"/>
      <c r="P12" s="2"/>
    </row>
    <row r="13" spans="1:16" ht="13.5" thickBot="1">
      <c r="A13" s="112"/>
      <c r="B13" s="113"/>
      <c r="C13" s="113"/>
      <c r="D13" s="113"/>
      <c r="E13" s="123"/>
      <c r="F13" s="124"/>
      <c r="G13" s="125"/>
      <c r="H13" s="125"/>
      <c r="I13" s="126"/>
      <c r="J13" s="119"/>
      <c r="K13" s="119"/>
      <c r="L13" s="119"/>
      <c r="M13" s="120"/>
      <c r="N13" s="2"/>
      <c r="O13" s="2"/>
      <c r="P13" s="2"/>
    </row>
    <row r="14" spans="1:16" ht="12.75">
      <c r="A14" s="112"/>
      <c r="B14" s="113"/>
      <c r="C14" s="113"/>
      <c r="D14" s="113"/>
      <c r="E14" s="119"/>
      <c r="F14" s="119"/>
      <c r="G14" s="119"/>
      <c r="H14" s="119"/>
      <c r="I14" s="119"/>
      <c r="J14" s="119"/>
      <c r="K14" s="119"/>
      <c r="L14" s="119"/>
      <c r="M14" s="120"/>
      <c r="N14" s="2"/>
      <c r="O14" s="2"/>
      <c r="P14" s="2"/>
    </row>
    <row r="15" spans="1:16" ht="12.75">
      <c r="A15" s="112"/>
      <c r="B15" s="113"/>
      <c r="C15" s="113"/>
      <c r="D15" s="113"/>
      <c r="E15" s="119"/>
      <c r="F15" s="119"/>
      <c r="G15" s="119"/>
      <c r="H15" s="119"/>
      <c r="I15" s="119"/>
      <c r="J15" s="119"/>
      <c r="K15" s="119"/>
      <c r="L15" s="119"/>
      <c r="M15" s="120"/>
      <c r="N15" s="2"/>
      <c r="O15" s="2"/>
      <c r="P15" s="2"/>
    </row>
    <row r="16" spans="1:16" ht="13.5" thickBot="1">
      <c r="A16" s="112"/>
      <c r="B16" s="113"/>
      <c r="C16" s="113"/>
      <c r="D16" s="113"/>
      <c r="E16" s="119"/>
      <c r="F16" s="119"/>
      <c r="G16" s="119"/>
      <c r="H16" s="119"/>
      <c r="I16" s="119"/>
      <c r="J16" s="119"/>
      <c r="K16" s="119"/>
      <c r="L16" s="119"/>
      <c r="M16" s="120"/>
      <c r="N16" s="2"/>
      <c r="O16" s="2"/>
      <c r="P16" s="2"/>
    </row>
    <row r="17" spans="1:16" ht="16.5" thickBot="1">
      <c r="A17" s="297" t="s">
        <v>6</v>
      </c>
      <c r="B17" s="325"/>
      <c r="C17" s="325"/>
      <c r="D17" s="326"/>
      <c r="E17" s="127">
        <f>IF($F$25&gt;$F$33,Foglio1!$L$4-61,IF($F$25&gt;$F$28,Foglio1!$L$4-61-46,IF($F$25&gt;$F$27,Foglio1!$L$4-61-46+($F$28-$F$25),IF($F$25&gt;$F$26,Foglio1!$L$4-31))))</f>
        <v>38626</v>
      </c>
      <c r="F17" s="327" t="s">
        <v>115</v>
      </c>
      <c r="G17" s="327"/>
      <c r="H17" s="327"/>
      <c r="I17" s="327"/>
      <c r="J17" s="128">
        <f>IF($F$25&gt;$F$29,Foglio1!$L$4-16,IF($F$25&gt;$F$28,Foglio1!$L$4-16-46,IF($F$25&gt;$F$27,Foglio1!$L$4-16-46+($F$28-$F$25),IF($F$25&gt;$F$26,Foglio1!$L$4-16))))</f>
        <v>38671</v>
      </c>
      <c r="K17" s="119"/>
      <c r="L17" s="119"/>
      <c r="M17" s="120"/>
      <c r="N17" s="2"/>
      <c r="O17" s="2"/>
      <c r="P17" s="2"/>
    </row>
    <row r="18" spans="1:16" ht="12.75">
      <c r="A18" s="112"/>
      <c r="B18" s="113"/>
      <c r="C18" s="113"/>
      <c r="D18" s="113"/>
      <c r="E18" s="119"/>
      <c r="F18" s="119"/>
      <c r="G18" s="119"/>
      <c r="H18" s="119"/>
      <c r="I18" s="119"/>
      <c r="J18" s="119"/>
      <c r="K18" s="119"/>
      <c r="L18" s="119"/>
      <c r="M18" s="120"/>
      <c r="N18" s="2"/>
      <c r="O18" s="2"/>
      <c r="P18" s="2"/>
    </row>
    <row r="19" spans="1:16" ht="12.75">
      <c r="A19" s="112"/>
      <c r="B19" s="113"/>
      <c r="C19" s="113"/>
      <c r="D19" s="113"/>
      <c r="E19" s="119"/>
      <c r="F19" s="119"/>
      <c r="G19" s="119"/>
      <c r="H19" s="119"/>
      <c r="I19" s="119"/>
      <c r="J19" s="119"/>
      <c r="K19" s="119"/>
      <c r="L19" s="119"/>
      <c r="M19" s="120"/>
      <c r="N19" s="2"/>
      <c r="O19" s="2"/>
      <c r="P19" s="2"/>
    </row>
    <row r="20" spans="1:16" ht="12.75">
      <c r="A20" s="112"/>
      <c r="B20" s="113"/>
      <c r="C20" s="113"/>
      <c r="D20" s="113"/>
      <c r="E20" s="119"/>
      <c r="F20" s="119"/>
      <c r="G20" s="119"/>
      <c r="H20" s="119"/>
      <c r="I20" s="119"/>
      <c r="J20" s="119"/>
      <c r="K20" s="119"/>
      <c r="L20" s="119"/>
      <c r="M20" s="120"/>
      <c r="N20" s="2"/>
      <c r="O20" s="2"/>
      <c r="P20" s="2"/>
    </row>
    <row r="21" spans="1:16" ht="12.75">
      <c r="A21" s="112"/>
      <c r="B21" s="113"/>
      <c r="C21" s="113"/>
      <c r="D21" s="113"/>
      <c r="E21" s="119"/>
      <c r="F21" s="119"/>
      <c r="G21" s="119"/>
      <c r="H21" s="119"/>
      <c r="I21" s="119"/>
      <c r="J21" s="119"/>
      <c r="K21" s="119"/>
      <c r="L21" s="119"/>
      <c r="M21" s="120"/>
      <c r="N21" s="2"/>
      <c r="O21" s="2"/>
      <c r="P21" s="2"/>
    </row>
    <row r="22" spans="1:16" ht="12.75" hidden="1">
      <c r="A22" s="112">
        <f>VALUE(Foglio1!$L$4)</f>
        <v>38687</v>
      </c>
      <c r="B22" s="113"/>
      <c r="C22" s="113"/>
      <c r="D22" s="113"/>
      <c r="E22" s="119"/>
      <c r="F22" s="119"/>
      <c r="G22" s="119"/>
      <c r="H22" s="119"/>
      <c r="I22" s="119"/>
      <c r="J22" s="119"/>
      <c r="K22" s="119"/>
      <c r="L22" s="119"/>
      <c r="M22" s="120"/>
      <c r="N22" s="2"/>
      <c r="O22" s="2"/>
      <c r="P22" s="2"/>
    </row>
    <row r="23" spans="1:16" ht="12.75" hidden="1">
      <c r="A23" s="112"/>
      <c r="B23" s="113"/>
      <c r="C23" s="113"/>
      <c r="D23" s="113"/>
      <c r="E23" s="119"/>
      <c r="F23" s="119"/>
      <c r="G23" s="119"/>
      <c r="H23" s="119"/>
      <c r="I23" s="119"/>
      <c r="J23" s="119"/>
      <c r="K23" s="119"/>
      <c r="L23" s="119"/>
      <c r="M23" s="120"/>
      <c r="N23" s="2"/>
      <c r="O23" s="2"/>
      <c r="P23" s="2"/>
    </row>
    <row r="24" spans="1:16" ht="12.75" hidden="1">
      <c r="A24" s="112"/>
      <c r="B24" s="113"/>
      <c r="C24" s="113"/>
      <c r="D24" s="113"/>
      <c r="E24" s="119"/>
      <c r="F24" s="119" t="s">
        <v>86</v>
      </c>
      <c r="G24" s="119"/>
      <c r="H24" s="119"/>
      <c r="I24" s="119"/>
      <c r="J24" s="119"/>
      <c r="K24" s="119"/>
      <c r="L24" s="119"/>
      <c r="M24" s="120"/>
      <c r="N24" s="2"/>
      <c r="O24" s="2"/>
      <c r="P24" s="2"/>
    </row>
    <row r="25" spans="1:16" ht="12.75" hidden="1">
      <c r="A25" s="112"/>
      <c r="B25" s="113"/>
      <c r="C25" s="113"/>
      <c r="D25" s="113"/>
      <c r="E25" s="119"/>
      <c r="F25" s="129">
        <f>+Foglio1!$L$4</f>
        <v>38687</v>
      </c>
      <c r="G25" s="119"/>
      <c r="H25" s="119"/>
      <c r="I25" s="119"/>
      <c r="J25" s="119"/>
      <c r="K25" s="119"/>
      <c r="L25" s="119"/>
      <c r="M25" s="120"/>
      <c r="N25" s="2"/>
      <c r="O25" s="2"/>
      <c r="P25" s="2"/>
    </row>
    <row r="26" spans="1:16" ht="12.75" hidden="1">
      <c r="A26" s="112"/>
      <c r="B26" s="113"/>
      <c r="C26" s="113"/>
      <c r="D26" s="113"/>
      <c r="E26" s="130">
        <v>37514</v>
      </c>
      <c r="F26" s="131">
        <f>+Foglio1!$K$21</f>
        <v>38353</v>
      </c>
      <c r="G26" s="119"/>
      <c r="H26" s="119"/>
      <c r="I26" s="119"/>
      <c r="J26" s="119"/>
      <c r="K26" s="119"/>
      <c r="L26" s="119"/>
      <c r="M26" s="120"/>
      <c r="N26" s="2"/>
      <c r="O26" s="2"/>
      <c r="P26" s="2"/>
    </row>
    <row r="27" spans="1:16" ht="12.75" hidden="1">
      <c r="A27" s="112"/>
      <c r="B27" s="113"/>
      <c r="C27" s="113"/>
      <c r="D27" s="113"/>
      <c r="E27" s="130">
        <v>37545</v>
      </c>
      <c r="F27" s="130">
        <f>+$F$26+G27</f>
        <v>38564</v>
      </c>
      <c r="G27" s="119">
        <v>211</v>
      </c>
      <c r="H27" s="119"/>
      <c r="I27" s="119"/>
      <c r="J27" s="119"/>
      <c r="K27" s="119"/>
      <c r="L27" s="119"/>
      <c r="M27" s="120"/>
      <c r="N27" s="2"/>
      <c r="O27" s="2"/>
      <c r="P27" s="2"/>
    </row>
    <row r="28" spans="1:16" ht="12.75" hidden="1">
      <c r="A28" s="112"/>
      <c r="B28" s="113"/>
      <c r="C28" s="113"/>
      <c r="D28" s="113"/>
      <c r="E28" s="130">
        <v>37468</v>
      </c>
      <c r="F28" s="130">
        <f aca="true" t="shared" si="0" ref="F28:F33">+$F$26+G28</f>
        <v>38610</v>
      </c>
      <c r="G28" s="119">
        <v>257</v>
      </c>
      <c r="H28" s="119"/>
      <c r="I28" s="119"/>
      <c r="J28" s="119"/>
      <c r="K28" s="119"/>
      <c r="L28" s="119"/>
      <c r="M28" s="120"/>
      <c r="N28" s="2"/>
      <c r="O28" s="2"/>
      <c r="P28" s="2"/>
    </row>
    <row r="29" spans="1:16" ht="12.75" hidden="1">
      <c r="A29" s="112"/>
      <c r="B29" s="113"/>
      <c r="C29" s="113"/>
      <c r="D29" s="113"/>
      <c r="E29" s="130">
        <v>37257</v>
      </c>
      <c r="F29" s="130">
        <f t="shared" si="0"/>
        <v>38626</v>
      </c>
      <c r="G29" s="119">
        <v>273</v>
      </c>
      <c r="H29" s="119"/>
      <c r="I29" s="119"/>
      <c r="J29" s="119"/>
      <c r="K29" s="119"/>
      <c r="L29" s="119"/>
      <c r="M29" s="120"/>
      <c r="N29" s="2"/>
      <c r="O29" s="2"/>
      <c r="P29" s="2"/>
    </row>
    <row r="30" spans="1:16" ht="12.75" hidden="1">
      <c r="A30" s="112"/>
      <c r="B30" s="113"/>
      <c r="C30" s="113"/>
      <c r="D30" s="113"/>
      <c r="E30" s="132"/>
      <c r="F30" s="130">
        <f t="shared" si="0"/>
        <v>38640</v>
      </c>
      <c r="G30" s="119">
        <v>287</v>
      </c>
      <c r="H30" s="130">
        <v>37514</v>
      </c>
      <c r="I30" s="119"/>
      <c r="J30" s="119"/>
      <c r="K30" s="119"/>
      <c r="L30" s="119"/>
      <c r="M30" s="120"/>
      <c r="N30" s="2"/>
      <c r="O30" s="2"/>
      <c r="P30" s="2"/>
    </row>
    <row r="31" spans="1:16" ht="12.75" hidden="1">
      <c r="A31" s="112"/>
      <c r="B31" s="113"/>
      <c r="C31" s="113"/>
      <c r="D31" s="113"/>
      <c r="E31" s="119"/>
      <c r="F31" s="130">
        <f t="shared" si="0"/>
        <v>38641</v>
      </c>
      <c r="G31" s="119">
        <v>288</v>
      </c>
      <c r="H31" s="119">
        <v>120</v>
      </c>
      <c r="I31" s="119"/>
      <c r="J31" s="119"/>
      <c r="K31" s="119"/>
      <c r="L31" s="119"/>
      <c r="M31" s="120"/>
      <c r="N31" s="2"/>
      <c r="O31" s="2"/>
      <c r="P31" s="2"/>
    </row>
    <row r="32" spans="1:16" ht="12.75" hidden="1">
      <c r="A32" s="112"/>
      <c r="B32" s="113"/>
      <c r="C32" s="113"/>
      <c r="D32" s="113"/>
      <c r="E32" s="119"/>
      <c r="F32" s="130">
        <f t="shared" si="0"/>
        <v>38670</v>
      </c>
      <c r="G32" s="119">
        <v>317</v>
      </c>
      <c r="H32" s="130">
        <f>+H30+H31</f>
        <v>37634</v>
      </c>
      <c r="I32" s="119"/>
      <c r="J32" s="119"/>
      <c r="K32" s="119"/>
      <c r="L32" s="119"/>
      <c r="M32" s="120"/>
      <c r="N32" s="2"/>
      <c r="O32" s="2"/>
      <c r="P32" s="2"/>
    </row>
    <row r="33" spans="1:16" ht="12.75" hidden="1">
      <c r="A33" s="112"/>
      <c r="B33" s="113"/>
      <c r="C33" s="113"/>
      <c r="D33" s="113"/>
      <c r="E33" s="119"/>
      <c r="F33" s="130">
        <f t="shared" si="0"/>
        <v>38671</v>
      </c>
      <c r="G33" s="119">
        <v>318</v>
      </c>
      <c r="H33" s="119"/>
      <c r="I33" s="119"/>
      <c r="J33" s="119"/>
      <c r="K33" s="119"/>
      <c r="L33" s="119"/>
      <c r="M33" s="120"/>
      <c r="N33" s="2"/>
      <c r="O33" s="2"/>
      <c r="P33" s="2"/>
    </row>
    <row r="34" spans="1:16" ht="12.75" hidden="1">
      <c r="A34" s="112"/>
      <c r="B34" s="113"/>
      <c r="C34" s="113"/>
      <c r="D34" s="113"/>
      <c r="E34" s="119"/>
      <c r="F34" s="119"/>
      <c r="G34" s="119"/>
      <c r="H34" s="119"/>
      <c r="I34" s="119"/>
      <c r="J34" s="119"/>
      <c r="K34" s="119"/>
      <c r="L34" s="119"/>
      <c r="M34" s="120"/>
      <c r="N34" s="2"/>
      <c r="O34" s="2"/>
      <c r="P34" s="2"/>
    </row>
    <row r="35" spans="1:16" ht="17.25" hidden="1" thickBot="1" thickTop="1">
      <c r="A35" s="112"/>
      <c r="B35" s="113"/>
      <c r="C35" s="113"/>
      <c r="D35" s="113"/>
      <c r="E35" s="119"/>
      <c r="F35" s="133">
        <f>IF($F$25&gt;$F$31,Foglio1!L$4-31,IF($F$25&gt;$F$28,Foglio1!$L$4-31-46,IF($F$25&gt;$F$27,Foglio1!$L$4-31-46+($F$28-$F$25),IF($F$25&gt;$F$26,Foglio1!$L$4-31))))</f>
        <v>38656</v>
      </c>
      <c r="G35" s="119"/>
      <c r="H35" s="119"/>
      <c r="I35" s="119"/>
      <c r="J35" s="119"/>
      <c r="K35" s="119"/>
      <c r="L35" s="119"/>
      <c r="M35" s="120"/>
      <c r="N35" s="2"/>
      <c r="O35" s="2"/>
      <c r="P35" s="2"/>
    </row>
    <row r="36" spans="1:16" ht="12.75" hidden="1">
      <c r="A36" s="112"/>
      <c r="B36" s="113"/>
      <c r="C36" s="113"/>
      <c r="D36" s="113"/>
      <c r="E36" s="119"/>
      <c r="F36" s="119"/>
      <c r="G36" s="119"/>
      <c r="H36" s="119"/>
      <c r="I36" s="119"/>
      <c r="J36" s="119"/>
      <c r="K36" s="119"/>
      <c r="L36" s="119"/>
      <c r="M36" s="120"/>
      <c r="N36" s="2"/>
      <c r="O36" s="2"/>
      <c r="P36" s="2"/>
    </row>
    <row r="37" spans="1:16" ht="12.75" hidden="1">
      <c r="A37" s="112"/>
      <c r="B37" s="113"/>
      <c r="C37" s="113"/>
      <c r="D37" s="113"/>
      <c r="E37" s="119"/>
      <c r="F37" s="119"/>
      <c r="G37" s="119"/>
      <c r="H37" s="119"/>
      <c r="I37" s="119"/>
      <c r="J37" s="119"/>
      <c r="K37" s="119"/>
      <c r="L37" s="119"/>
      <c r="M37" s="120"/>
      <c r="N37" s="2"/>
      <c r="O37" s="2"/>
      <c r="P37" s="2"/>
    </row>
    <row r="38" spans="1:16" ht="12.75" hidden="1">
      <c r="A38" s="112"/>
      <c r="B38" s="113"/>
      <c r="C38" s="113"/>
      <c r="D38" s="113"/>
      <c r="E38" s="119"/>
      <c r="F38" s="119"/>
      <c r="G38" s="119"/>
      <c r="H38" s="119"/>
      <c r="I38" s="119"/>
      <c r="J38" s="119"/>
      <c r="K38" s="119"/>
      <c r="L38" s="119"/>
      <c r="M38" s="120"/>
      <c r="N38" s="2"/>
      <c r="O38" s="2"/>
      <c r="P38" s="2"/>
    </row>
    <row r="39" spans="1:16" ht="12.75" hidden="1">
      <c r="A39" s="112"/>
      <c r="B39" s="113"/>
      <c r="C39" s="113"/>
      <c r="D39" s="113"/>
      <c r="E39" s="119"/>
      <c r="F39" s="119"/>
      <c r="G39" s="119"/>
      <c r="H39" s="119"/>
      <c r="I39" s="119"/>
      <c r="J39" s="119"/>
      <c r="K39" s="119"/>
      <c r="L39" s="119"/>
      <c r="M39" s="120"/>
      <c r="N39" s="2"/>
      <c r="O39" s="2"/>
      <c r="P39" s="2"/>
    </row>
    <row r="40" spans="1:16" ht="12.75" hidden="1">
      <c r="A40" s="112"/>
      <c r="B40" s="113"/>
      <c r="C40" s="113"/>
      <c r="D40" s="113"/>
      <c r="E40" s="119"/>
      <c r="F40" s="119"/>
      <c r="G40" s="119"/>
      <c r="H40" s="119"/>
      <c r="I40" s="119"/>
      <c r="J40" s="119"/>
      <c r="K40" s="119"/>
      <c r="L40" s="119"/>
      <c r="M40" s="120"/>
      <c r="N40" s="2"/>
      <c r="O40" s="2"/>
      <c r="P40" s="2"/>
    </row>
    <row r="41" spans="1:16" ht="12.75" hidden="1">
      <c r="A41" s="112"/>
      <c r="B41" s="113"/>
      <c r="C41" s="113"/>
      <c r="D41" s="113"/>
      <c r="E41" s="119"/>
      <c r="F41" s="119"/>
      <c r="G41" s="119"/>
      <c r="H41" s="119"/>
      <c r="I41" s="119"/>
      <c r="J41" s="119"/>
      <c r="K41" s="119"/>
      <c r="L41" s="119"/>
      <c r="M41" s="120"/>
      <c r="N41" s="2"/>
      <c r="O41" s="2"/>
      <c r="P41" s="2"/>
    </row>
    <row r="42" spans="1:16" ht="12.75">
      <c r="A42" s="112"/>
      <c r="B42" s="113"/>
      <c r="C42" s="113"/>
      <c r="D42" s="113"/>
      <c r="E42" s="119"/>
      <c r="F42" s="119"/>
      <c r="G42" s="119"/>
      <c r="H42" s="119"/>
      <c r="I42" s="119"/>
      <c r="J42" s="119"/>
      <c r="K42" s="119"/>
      <c r="L42" s="119"/>
      <c r="M42" s="120"/>
      <c r="N42" s="2"/>
      <c r="O42" s="2"/>
      <c r="P42" s="2"/>
    </row>
    <row r="43" spans="1:16" ht="12.75">
      <c r="A43" s="112"/>
      <c r="B43" s="113"/>
      <c r="C43" s="113"/>
      <c r="D43" s="113"/>
      <c r="E43" s="119"/>
      <c r="F43" s="119"/>
      <c r="G43" s="119"/>
      <c r="H43" s="119"/>
      <c r="I43" s="119"/>
      <c r="J43" s="119"/>
      <c r="K43" s="119"/>
      <c r="L43" s="119"/>
      <c r="M43" s="120"/>
      <c r="N43" s="2"/>
      <c r="O43" s="2"/>
      <c r="P43" s="2"/>
    </row>
    <row r="44" spans="1:16" ht="13.5" thickBot="1">
      <c r="A44" s="134"/>
      <c r="B44" s="135"/>
      <c r="C44" s="135"/>
      <c r="D44" s="135"/>
      <c r="E44" s="136"/>
      <c r="F44" s="136"/>
      <c r="G44" s="136"/>
      <c r="H44" s="136"/>
      <c r="I44" s="136"/>
      <c r="J44" s="136"/>
      <c r="K44" s="136"/>
      <c r="L44" s="136"/>
      <c r="M44" s="137"/>
      <c r="N44" s="2"/>
      <c r="O44" s="2"/>
      <c r="P44" s="2"/>
    </row>
    <row r="45" spans="1:16" ht="12.75">
      <c r="A45" s="138"/>
      <c r="B45" s="138"/>
      <c r="C45" s="138"/>
      <c r="D45" s="13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138"/>
      <c r="B46" s="138"/>
      <c r="C46" s="138"/>
      <c r="D46" s="13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138"/>
      <c r="B47" s="138"/>
      <c r="C47" s="138"/>
      <c r="D47" s="13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138"/>
      <c r="B48" s="138"/>
      <c r="C48" s="138"/>
      <c r="D48" s="13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5:13" ht="12.75">
      <c r="E68" s="2"/>
      <c r="F68" s="2"/>
      <c r="G68" s="2"/>
      <c r="H68" s="2"/>
      <c r="I68" s="2"/>
      <c r="J68" s="2"/>
      <c r="K68" s="2"/>
      <c r="L68" s="2"/>
      <c r="M68" s="2"/>
    </row>
    <row r="69" spans="5:13" ht="12.75">
      <c r="E69" s="2"/>
      <c r="F69" s="2"/>
      <c r="G69" s="2"/>
      <c r="H69" s="2"/>
      <c r="I69" s="2"/>
      <c r="J69" s="2"/>
      <c r="K69" s="2"/>
      <c r="L69" s="2"/>
      <c r="M69" s="2"/>
    </row>
    <row r="70" spans="5:13" ht="12.75">
      <c r="E70" s="2"/>
      <c r="F70" s="2"/>
      <c r="G70" s="2"/>
      <c r="H70" s="2"/>
      <c r="I70" s="2"/>
      <c r="J70" s="2"/>
      <c r="K70" s="2"/>
      <c r="L70" s="2"/>
      <c r="M70" s="2"/>
    </row>
    <row r="71" spans="5:13" ht="12.75">
      <c r="E71" s="2"/>
      <c r="F71" s="2"/>
      <c r="G71" s="2"/>
      <c r="H71" s="2"/>
      <c r="I71" s="2"/>
      <c r="J71" s="2"/>
      <c r="K71" s="2"/>
      <c r="L71" s="2"/>
      <c r="M71" s="2"/>
    </row>
  </sheetData>
  <sheetProtection password="9E19" sheet="1" objects="1" scenarios="1"/>
  <mergeCells count="6">
    <mergeCell ref="A17:D17"/>
    <mergeCell ref="F17:I17"/>
    <mergeCell ref="F12:H12"/>
    <mergeCell ref="A5:M5"/>
    <mergeCell ref="A7:M7"/>
    <mergeCell ref="A9:M9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L66"/>
  <sheetViews>
    <sheetView workbookViewId="0" topLeftCell="A1">
      <selection activeCell="A71" sqref="A71"/>
    </sheetView>
  </sheetViews>
  <sheetFormatPr defaultColWidth="9.33203125" defaultRowHeight="12.75"/>
  <cols>
    <col min="1" max="4" width="9.33203125" style="3" customWidth="1"/>
    <col min="5" max="5" width="13.33203125" style="3" bestFit="1" customWidth="1"/>
    <col min="6" max="6" width="40" style="3" customWidth="1"/>
    <col min="7" max="7" width="13.33203125" style="3" bestFit="1" customWidth="1"/>
    <col min="8" max="8" width="9.33203125" style="3" customWidth="1"/>
    <col min="9" max="9" width="10.5" style="3" bestFit="1" customWidth="1"/>
    <col min="10" max="11" width="9.33203125" style="3" customWidth="1"/>
    <col min="12" max="12" width="14.33203125" style="3" bestFit="1" customWidth="1"/>
    <col min="13" max="16384" width="9.33203125" style="3" customWidth="1"/>
  </cols>
  <sheetData>
    <row r="1" spans="1:12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5.5">
      <c r="A4" s="340" t="s">
        <v>87</v>
      </c>
      <c r="B4" s="340"/>
      <c r="C4" s="340"/>
      <c r="D4" s="340"/>
      <c r="E4" s="340"/>
      <c r="F4" s="340"/>
      <c r="G4" s="340"/>
      <c r="H4" s="340"/>
      <c r="I4" s="340"/>
      <c r="J4" s="340"/>
      <c r="K4" s="46"/>
      <c r="L4" s="46"/>
    </row>
    <row r="5" spans="1:12" ht="12.75">
      <c r="A5" s="341" t="s">
        <v>7</v>
      </c>
      <c r="B5" s="341"/>
      <c r="C5" s="341"/>
      <c r="D5" s="341"/>
      <c r="E5" s="341"/>
      <c r="F5" s="341"/>
      <c r="G5" s="341"/>
      <c r="H5" s="341"/>
      <c r="I5" s="341"/>
      <c r="J5" s="341"/>
      <c r="K5" s="46"/>
      <c r="L5" s="46"/>
    </row>
    <row r="6" spans="1:12" ht="12.75" customHeight="1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46"/>
      <c r="L6" s="46"/>
    </row>
    <row r="7" spans="1:12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25.5">
      <c r="A8" s="341" t="s">
        <v>5</v>
      </c>
      <c r="B8" s="341"/>
      <c r="C8" s="341"/>
      <c r="D8" s="341"/>
      <c r="E8" s="341"/>
      <c r="F8" s="341"/>
      <c r="G8" s="341"/>
      <c r="H8" s="341"/>
      <c r="I8" s="341"/>
      <c r="J8" s="341"/>
      <c r="K8" s="46"/>
      <c r="L8" s="46"/>
    </row>
    <row r="9" spans="1:12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13.5" thickBot="1">
      <c r="A10" s="46"/>
      <c r="B10" s="46"/>
      <c r="C10" s="46"/>
      <c r="D10" s="46"/>
      <c r="E10" s="99"/>
      <c r="F10" s="99"/>
      <c r="G10" s="99"/>
      <c r="H10" s="46"/>
      <c r="I10" s="46"/>
      <c r="J10" s="46"/>
      <c r="K10" s="46"/>
      <c r="L10" s="46"/>
    </row>
    <row r="11" spans="1:12" ht="46.5" thickBot="1" thickTop="1">
      <c r="A11" s="46"/>
      <c r="B11" s="46"/>
      <c r="C11" s="46"/>
      <c r="D11" s="46"/>
      <c r="E11" s="99"/>
      <c r="F11" s="100">
        <f>+F35</f>
        <v>38626</v>
      </c>
      <c r="G11" s="99"/>
      <c r="H11" s="46"/>
      <c r="I11" s="46"/>
      <c r="J11" s="46"/>
      <c r="K11" s="101"/>
      <c r="L11" s="46"/>
    </row>
    <row r="12" spans="1:12" ht="13.5" thickTop="1">
      <c r="A12" s="46"/>
      <c r="B12" s="46"/>
      <c r="C12" s="46"/>
      <c r="D12" s="46"/>
      <c r="E12" s="99"/>
      <c r="F12" s="99"/>
      <c r="G12" s="99"/>
      <c r="H12" s="46"/>
      <c r="I12" s="46"/>
      <c r="J12" s="46"/>
      <c r="K12" s="46"/>
      <c r="L12" s="46"/>
    </row>
    <row r="13" spans="1:12" ht="13.5" thickBo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ht="17.25" thickBot="1" thickTop="1">
      <c r="A14" s="102" t="s">
        <v>8</v>
      </c>
      <c r="B14" s="103"/>
      <c r="C14" s="103"/>
      <c r="D14" s="103"/>
      <c r="E14" s="20">
        <f>IF($F$25&gt;$H$32,Foglio1!$L$4-121,IF($F$25&gt;$F$28,Foglio1!$L$4-121-46,IF($F$25&gt;$F$27,Foglio1!$L$4-121-46+($F$28-$F$25),IF($F$25&gt;$F$26,Foglio1!$L$4-121))))</f>
        <v>38566</v>
      </c>
      <c r="F14" s="104" t="s">
        <v>9</v>
      </c>
      <c r="G14" s="46"/>
      <c r="H14" s="46"/>
      <c r="I14" s="46"/>
      <c r="J14" s="46"/>
      <c r="K14" s="46"/>
      <c r="L14" s="46"/>
    </row>
    <row r="15" spans="1:12" ht="14.25" thickBot="1" thickTop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7.25" thickBot="1" thickTop="1">
      <c r="A16" s="46"/>
      <c r="B16" s="46"/>
      <c r="C16" s="46"/>
      <c r="D16" s="105" t="s">
        <v>80</v>
      </c>
      <c r="E16" s="106"/>
      <c r="F16" s="106"/>
      <c r="G16" s="20">
        <f>IF($F$25&gt;$F$31,Foglio1!$L$4-31,IF($F$25&gt;$F$28,Foglio1!$L$4-31-46,IF($F$25&gt;$F$27,Foglio1!$L$4-31-46+($F$28-$F$25),IF($F$25&gt;$F$26,Foglio1!$L$4-31))))</f>
        <v>38656</v>
      </c>
      <c r="H16" s="46"/>
      <c r="I16" s="46"/>
      <c r="J16" s="46"/>
      <c r="K16" s="46"/>
      <c r="L16" s="46"/>
    </row>
    <row r="17" spans="1:12" ht="13.5" thickTop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ht="12.75" hidden="1"/>
    <row r="20" ht="12.75" hidden="1">
      <c r="A20" s="3">
        <f>VALUE(Foglio1!$L$4)</f>
        <v>38687</v>
      </c>
    </row>
    <row r="21" ht="12.75" hidden="1"/>
    <row r="22" ht="12.75" hidden="1"/>
    <row r="23" ht="12.75" hidden="1"/>
    <row r="24" ht="12.75" hidden="1">
      <c r="F24" s="3" t="s">
        <v>89</v>
      </c>
    </row>
    <row r="25" ht="12.75" hidden="1">
      <c r="F25" s="18">
        <f>+Foglio1!$L$4</f>
        <v>38687</v>
      </c>
    </row>
    <row r="26" ht="12.75" hidden="1">
      <c r="F26" s="107">
        <f>+Foglio1!$K$21</f>
        <v>38353</v>
      </c>
    </row>
    <row r="27" spans="6:7" ht="12.75" hidden="1">
      <c r="F27" s="19">
        <f>+$F$26+G27</f>
        <v>38564</v>
      </c>
      <c r="G27" s="3">
        <v>211</v>
      </c>
    </row>
    <row r="28" spans="6:7" ht="12.75" hidden="1">
      <c r="F28" s="19">
        <f aca="true" t="shared" si="0" ref="F28:F33">+$F$26+G28</f>
        <v>38610</v>
      </c>
      <c r="G28" s="3">
        <v>257</v>
      </c>
    </row>
    <row r="29" spans="6:7" ht="12.75" hidden="1">
      <c r="F29" s="19">
        <f t="shared" si="0"/>
        <v>38626</v>
      </c>
      <c r="G29" s="3">
        <v>273</v>
      </c>
    </row>
    <row r="30" spans="6:9" ht="12.75" hidden="1">
      <c r="F30" s="19">
        <f t="shared" si="0"/>
        <v>38640</v>
      </c>
      <c r="G30" s="3">
        <v>287</v>
      </c>
      <c r="H30" s="19">
        <v>37514</v>
      </c>
      <c r="I30" s="108"/>
    </row>
    <row r="31" spans="6:8" ht="12.75" hidden="1">
      <c r="F31" s="19">
        <f t="shared" si="0"/>
        <v>38641</v>
      </c>
      <c r="G31" s="3">
        <v>288</v>
      </c>
      <c r="H31" s="3">
        <v>120</v>
      </c>
    </row>
    <row r="32" spans="6:9" ht="12.75" hidden="1">
      <c r="F32" s="19">
        <f t="shared" si="0"/>
        <v>38670</v>
      </c>
      <c r="G32" s="3">
        <v>317</v>
      </c>
      <c r="H32" s="19">
        <f>+H30+H31</f>
        <v>37634</v>
      </c>
      <c r="I32" s="108"/>
    </row>
    <row r="33" spans="6:7" ht="12.75" hidden="1">
      <c r="F33" s="19">
        <f t="shared" si="0"/>
        <v>38671</v>
      </c>
      <c r="G33" s="3">
        <v>318</v>
      </c>
    </row>
    <row r="34" ht="13.5" hidden="1" thickBot="1"/>
    <row r="35" ht="17.25" hidden="1" thickBot="1" thickTop="1">
      <c r="F35" s="20">
        <f>IF($F$25&gt;$F$33,Foglio1!L$4-61,IF($F$25&gt;$F$28,Foglio1!$L$4-61-46,IF($F$25&gt;$F$27,Foglio1!$L$4-61-46+($F$28-$F$25),IF($F$25&gt;$F$26,Foglio1!$L$4-61))))</f>
        <v>38626</v>
      </c>
    </row>
    <row r="36" ht="13.5" hidden="1" thickTop="1"/>
    <row r="37" ht="12.75" hidden="1"/>
    <row r="38" ht="12.75" hidden="1"/>
    <row r="39" ht="12.75" hidden="1"/>
    <row r="40" ht="12.75" hidden="1"/>
    <row r="41" spans="1:12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</sheetData>
  <sheetProtection password="9E19" sheet="1" objects="1" scenarios="1"/>
  <mergeCells count="3">
    <mergeCell ref="A4:J4"/>
    <mergeCell ref="A5:J6"/>
    <mergeCell ref="A8:J8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P35"/>
  <sheetViews>
    <sheetView workbookViewId="0" topLeftCell="A1">
      <selection activeCell="A39" sqref="A39"/>
    </sheetView>
  </sheetViews>
  <sheetFormatPr defaultColWidth="9.33203125" defaultRowHeight="12.75"/>
  <cols>
    <col min="1" max="4" width="9.33203125" style="3" customWidth="1"/>
    <col min="5" max="5" width="11.83203125" style="3" bestFit="1" customWidth="1"/>
    <col min="6" max="6" width="31.66015625" style="3" customWidth="1"/>
    <col min="7" max="16384" width="9.33203125" style="3" customWidth="1"/>
  </cols>
  <sheetData>
    <row r="1" spans="1:16" ht="13.5" thickTop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76"/>
      <c r="O1" s="76"/>
      <c r="P1" s="76"/>
    </row>
    <row r="2" spans="1:16" ht="12.7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76"/>
      <c r="O2" s="76"/>
      <c r="P2" s="76"/>
    </row>
    <row r="3" spans="1:16" ht="12.7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N3" s="76"/>
      <c r="O3" s="76"/>
      <c r="P3" s="76"/>
    </row>
    <row r="4" spans="1:16" ht="33">
      <c r="A4" s="342" t="s">
        <v>10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88"/>
      <c r="M4" s="89"/>
      <c r="N4" s="76"/>
      <c r="O4" s="76"/>
      <c r="P4" s="76"/>
    </row>
    <row r="5" spans="1:16" ht="12.75">
      <c r="A5" s="344" t="s">
        <v>11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88"/>
      <c r="M5" s="89"/>
      <c r="N5" s="76"/>
      <c r="O5" s="76"/>
      <c r="P5" s="76"/>
    </row>
    <row r="6" spans="1:16" ht="12.75" customHeight="1">
      <c r="A6" s="344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88"/>
      <c r="M6" s="89"/>
      <c r="N6" s="76"/>
      <c r="O6" s="76"/>
      <c r="P6" s="76"/>
    </row>
    <row r="7" spans="1:16" ht="12.7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76"/>
      <c r="O7" s="76"/>
      <c r="P7" s="76"/>
    </row>
    <row r="8" spans="1:16" ht="12.75">
      <c r="A8" s="346" t="s">
        <v>12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88"/>
      <c r="M8" s="89"/>
      <c r="N8" s="76"/>
      <c r="O8" s="76"/>
      <c r="P8" s="76"/>
    </row>
    <row r="9" spans="1:16" ht="12.75">
      <c r="A9" s="346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88"/>
      <c r="M9" s="89"/>
      <c r="N9" s="76"/>
      <c r="O9" s="76"/>
      <c r="P9" s="76"/>
    </row>
    <row r="10" spans="1:16" ht="12.75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  <c r="N10" s="76"/>
      <c r="O10" s="76"/>
      <c r="P10" s="76"/>
    </row>
    <row r="11" spans="1:16" ht="13.5" thickBot="1">
      <c r="A11" s="87"/>
      <c r="B11" s="88"/>
      <c r="C11" s="88"/>
      <c r="D11" s="88"/>
      <c r="E11" s="29"/>
      <c r="F11" s="29"/>
      <c r="G11" s="29"/>
      <c r="H11" s="88"/>
      <c r="I11" s="88"/>
      <c r="J11" s="88"/>
      <c r="K11" s="88"/>
      <c r="L11" s="88"/>
      <c r="M11" s="89"/>
      <c r="N11" s="76"/>
      <c r="O11" s="76"/>
      <c r="P11" s="76"/>
    </row>
    <row r="12" spans="1:16" ht="36" thickBot="1" thickTop="1">
      <c r="A12" s="87"/>
      <c r="B12" s="88"/>
      <c r="C12" s="88"/>
      <c r="D12" s="88"/>
      <c r="E12" s="29"/>
      <c r="F12" s="90">
        <f>Foglio1!L4+60</f>
        <v>38747</v>
      </c>
      <c r="G12" s="29"/>
      <c r="H12" s="88"/>
      <c r="I12" s="88"/>
      <c r="J12" s="88"/>
      <c r="K12" s="88"/>
      <c r="L12" s="88"/>
      <c r="M12" s="89"/>
      <c r="N12" s="76"/>
      <c r="O12" s="76"/>
      <c r="P12" s="76"/>
    </row>
    <row r="13" spans="1:16" ht="13.5" thickTop="1">
      <c r="A13" s="87"/>
      <c r="B13" s="88"/>
      <c r="C13" s="88"/>
      <c r="D13" s="88"/>
      <c r="E13" s="29"/>
      <c r="F13" s="29"/>
      <c r="G13" s="29"/>
      <c r="H13" s="88"/>
      <c r="I13" s="88"/>
      <c r="J13" s="88"/>
      <c r="K13" s="88"/>
      <c r="L13" s="88"/>
      <c r="M13" s="89"/>
      <c r="N13" s="76"/>
      <c r="O13" s="76"/>
      <c r="P13" s="76"/>
    </row>
    <row r="14" spans="1:16" ht="12.75">
      <c r="A14" s="91"/>
      <c r="B14" s="78"/>
      <c r="C14" s="78"/>
      <c r="D14" s="78"/>
      <c r="E14" s="78"/>
      <c r="F14" s="88"/>
      <c r="G14" s="88"/>
      <c r="H14" s="88"/>
      <c r="I14" s="88"/>
      <c r="J14" s="88"/>
      <c r="K14" s="88"/>
      <c r="L14" s="88"/>
      <c r="M14" s="89"/>
      <c r="N14" s="76"/>
      <c r="O14" s="76"/>
      <c r="P14" s="76"/>
    </row>
    <row r="15" spans="1:16" ht="12.75">
      <c r="A15" s="91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  <c r="N15" s="76"/>
      <c r="O15" s="76"/>
      <c r="P15" s="76"/>
    </row>
    <row r="16" spans="1:16" ht="12.75">
      <c r="A16" s="92" t="s">
        <v>13</v>
      </c>
      <c r="B16" s="93"/>
      <c r="C16" s="93"/>
      <c r="D16" s="93"/>
      <c r="E16" s="94">
        <f>Foglio1!L4+90</f>
        <v>38777</v>
      </c>
      <c r="F16" s="88"/>
      <c r="G16" s="88"/>
      <c r="H16" s="88"/>
      <c r="I16" s="88"/>
      <c r="J16" s="88"/>
      <c r="K16" s="88"/>
      <c r="L16" s="88"/>
      <c r="M16" s="89"/>
      <c r="N16" s="76"/>
      <c r="O16" s="76"/>
      <c r="P16" s="76"/>
    </row>
    <row r="17" spans="1:16" ht="12.75">
      <c r="A17" s="91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76"/>
      <c r="O17" s="76"/>
      <c r="P17" s="76"/>
    </row>
    <row r="18" spans="1:16" ht="12.75">
      <c r="A18" s="91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95"/>
      <c r="N18" s="76"/>
      <c r="O18" s="76"/>
      <c r="P18" s="76"/>
    </row>
    <row r="19" spans="1:16" ht="12.75">
      <c r="A19" s="91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95"/>
      <c r="N19" s="76"/>
      <c r="O19" s="76"/>
      <c r="P19" s="76"/>
    </row>
    <row r="20" spans="1:16" ht="12.75">
      <c r="A20" s="91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95"/>
      <c r="N20" s="76"/>
      <c r="O20" s="76"/>
      <c r="P20" s="76"/>
    </row>
    <row r="21" spans="1:16" ht="12.75">
      <c r="A21" s="91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95"/>
      <c r="N21" s="76"/>
      <c r="O21" s="76"/>
      <c r="P21" s="76"/>
    </row>
    <row r="22" spans="1:16" ht="12.75">
      <c r="A22" s="91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95"/>
      <c r="N22" s="76"/>
      <c r="O22" s="76"/>
      <c r="P22" s="76"/>
    </row>
    <row r="23" spans="1:16" ht="13.5" thickBo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  <c r="N23" s="76"/>
      <c r="O23" s="76"/>
      <c r="P23" s="76"/>
    </row>
    <row r="24" spans="1:16" ht="13.5" thickTop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ht="12.7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1:16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1:16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</sheetData>
  <sheetProtection password="9E19" sheet="1" objects="1" scenarios="1"/>
  <mergeCells count="3">
    <mergeCell ref="A4:K4"/>
    <mergeCell ref="A5:K6"/>
    <mergeCell ref="A8:K9"/>
  </mergeCells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O29"/>
  <sheetViews>
    <sheetView workbookViewId="0" topLeftCell="A1">
      <selection activeCell="G17" sqref="G17:H17"/>
    </sheetView>
  </sheetViews>
  <sheetFormatPr defaultColWidth="9.33203125" defaultRowHeight="12.75"/>
  <cols>
    <col min="1" max="5" width="9.33203125" style="3" customWidth="1"/>
    <col min="6" max="6" width="31.66015625" style="3" customWidth="1"/>
    <col min="7" max="16384" width="9.33203125" style="3" customWidth="1"/>
  </cols>
  <sheetData>
    <row r="1" spans="1:15" ht="12.7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6"/>
      <c r="N1" s="76"/>
      <c r="O1" s="76"/>
    </row>
    <row r="2" spans="1:15" ht="12.7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M2" s="76"/>
      <c r="N2" s="76"/>
      <c r="O2" s="76"/>
    </row>
    <row r="3" spans="1:15" ht="12.7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  <c r="M3" s="76"/>
      <c r="N3" s="76"/>
      <c r="O3" s="76"/>
    </row>
    <row r="4" spans="1:15" ht="33">
      <c r="A4" s="350" t="s">
        <v>14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2"/>
      <c r="M4" s="76"/>
      <c r="N4" s="76"/>
      <c r="O4" s="76"/>
    </row>
    <row r="5" spans="1:15" ht="12.7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  <c r="M5" s="76"/>
      <c r="N5" s="76"/>
      <c r="O5" s="76"/>
    </row>
    <row r="6" spans="1:15" ht="12.75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  <c r="M6" s="76"/>
      <c r="N6" s="76"/>
      <c r="O6" s="76"/>
    </row>
    <row r="7" spans="1:15" ht="27">
      <c r="A7" s="357" t="s">
        <v>15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9"/>
      <c r="M7" s="76"/>
      <c r="N7" s="76"/>
      <c r="O7" s="76"/>
    </row>
    <row r="8" spans="1:15" ht="12.75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9"/>
      <c r="M8" s="76"/>
      <c r="N8" s="76"/>
      <c r="O8" s="76"/>
    </row>
    <row r="9" spans="1:15" ht="12.7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9"/>
      <c r="M9" s="76"/>
      <c r="N9" s="76"/>
      <c r="O9" s="76"/>
    </row>
    <row r="10" spans="1:15" ht="30">
      <c r="A10" s="360" t="s">
        <v>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2"/>
      <c r="M10" s="76"/>
      <c r="N10" s="76"/>
      <c r="O10" s="76"/>
    </row>
    <row r="11" spans="1:15" ht="12.7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9"/>
      <c r="M11" s="76"/>
      <c r="N11" s="76"/>
      <c r="O11" s="76"/>
    </row>
    <row r="12" spans="1:15" ht="13.5" thickBot="1">
      <c r="A12" s="77"/>
      <c r="B12" s="78"/>
      <c r="C12" s="78"/>
      <c r="D12" s="78"/>
      <c r="E12" s="29"/>
      <c r="F12" s="29"/>
      <c r="G12" s="29"/>
      <c r="H12" s="29"/>
      <c r="I12" s="78"/>
      <c r="J12" s="78"/>
      <c r="K12" s="78"/>
      <c r="L12" s="79"/>
      <c r="M12" s="76"/>
      <c r="N12" s="76"/>
      <c r="O12" s="76"/>
    </row>
    <row r="13" spans="1:15" ht="35.25" thickBot="1">
      <c r="A13" s="77"/>
      <c r="B13" s="78"/>
      <c r="C13" s="78"/>
      <c r="D13" s="78"/>
      <c r="E13" s="29"/>
      <c r="F13" s="348">
        <f>Foglio1!L4+40</f>
        <v>38727</v>
      </c>
      <c r="G13" s="349"/>
      <c r="H13" s="29"/>
      <c r="I13" s="78"/>
      <c r="J13" s="78"/>
      <c r="K13" s="78"/>
      <c r="L13" s="79"/>
      <c r="M13" s="76"/>
      <c r="N13" s="76"/>
      <c r="O13" s="76"/>
    </row>
    <row r="14" spans="1:15" ht="12.75">
      <c r="A14" s="77"/>
      <c r="B14" s="78"/>
      <c r="C14" s="78"/>
      <c r="D14" s="78"/>
      <c r="E14" s="29"/>
      <c r="F14" s="29"/>
      <c r="G14" s="29"/>
      <c r="H14" s="29"/>
      <c r="I14" s="78"/>
      <c r="J14" s="78"/>
      <c r="K14" s="78"/>
      <c r="L14" s="79"/>
      <c r="M14" s="76"/>
      <c r="N14" s="76"/>
      <c r="O14" s="76"/>
    </row>
    <row r="15" spans="1:15" ht="12.7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76"/>
      <c r="N15" s="76"/>
      <c r="O15" s="76"/>
    </row>
    <row r="16" spans="1:15" ht="13.5" thickBo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9"/>
      <c r="M16" s="76"/>
      <c r="N16" s="76"/>
      <c r="O16" s="76"/>
    </row>
    <row r="17" spans="1:15" ht="13.5" thickBot="1">
      <c r="A17" s="353" t="s">
        <v>126</v>
      </c>
      <c r="B17" s="353"/>
      <c r="C17" s="354" t="s">
        <v>127</v>
      </c>
      <c r="D17" s="354"/>
      <c r="E17" s="354"/>
      <c r="F17" s="80" t="s">
        <v>129</v>
      </c>
      <c r="G17" s="355">
        <f>+F13+10</f>
        <v>38737</v>
      </c>
      <c r="H17" s="356"/>
      <c r="I17" s="78"/>
      <c r="J17" s="78"/>
      <c r="K17" s="78"/>
      <c r="L17" s="79"/>
      <c r="M17" s="76"/>
      <c r="N17" s="76"/>
      <c r="O17" s="76"/>
    </row>
    <row r="18" spans="1:15" ht="13.5" thickBot="1">
      <c r="A18" s="353"/>
      <c r="B18" s="353"/>
      <c r="C18" s="354" t="s">
        <v>128</v>
      </c>
      <c r="D18" s="354"/>
      <c r="E18" s="354"/>
      <c r="F18" s="80" t="s">
        <v>129</v>
      </c>
      <c r="G18" s="355">
        <f>+F13+20</f>
        <v>38747</v>
      </c>
      <c r="H18" s="356"/>
      <c r="I18" s="78"/>
      <c r="J18" s="78"/>
      <c r="K18" s="78"/>
      <c r="L18" s="79"/>
      <c r="M18" s="76"/>
      <c r="N18" s="76"/>
      <c r="O18" s="76"/>
    </row>
    <row r="19" spans="1:15" ht="12.7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  <c r="M19" s="76"/>
      <c r="N19" s="76"/>
      <c r="O19" s="76"/>
    </row>
    <row r="20" spans="1:15" ht="12.7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  <c r="M20" s="76"/>
      <c r="N20" s="76"/>
      <c r="O20" s="76"/>
    </row>
    <row r="21" spans="1:15" ht="13.5" thickBo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3"/>
      <c r="M21" s="76"/>
      <c r="N21" s="76"/>
      <c r="O21" s="76"/>
    </row>
    <row r="22" spans="1:15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ht="12.7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5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5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</sheetData>
  <sheetProtection password="9E19" sheet="1" objects="1" scenarios="1"/>
  <mergeCells count="9">
    <mergeCell ref="F13:G13"/>
    <mergeCell ref="A4:L4"/>
    <mergeCell ref="A17:B18"/>
    <mergeCell ref="C17:E17"/>
    <mergeCell ref="C18:E18"/>
    <mergeCell ref="G17:H17"/>
    <mergeCell ref="G18:H18"/>
    <mergeCell ref="A7:L7"/>
    <mergeCell ref="A10:L10"/>
  </mergeCells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V52"/>
  <sheetViews>
    <sheetView workbookViewId="0" topLeftCell="A1">
      <selection activeCell="A58" sqref="A58"/>
    </sheetView>
  </sheetViews>
  <sheetFormatPr defaultColWidth="9.33203125" defaultRowHeight="12.75"/>
  <cols>
    <col min="1" max="1" width="4.83203125" style="3" customWidth="1"/>
    <col min="2" max="3" width="9.33203125" style="3" customWidth="1"/>
    <col min="4" max="4" width="26.83203125" style="3" customWidth="1"/>
    <col min="5" max="7" width="9.33203125" style="3" customWidth="1"/>
    <col min="8" max="8" width="26.83203125" style="3" customWidth="1"/>
    <col min="9" max="9" width="11.16015625" style="3" bestFit="1" customWidth="1"/>
    <col min="10" max="16384" width="9.33203125" style="3" customWidth="1"/>
  </cols>
  <sheetData>
    <row r="1" spans="1:22" ht="12.7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2.7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34.5">
      <c r="A3" s="365" t="s">
        <v>16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7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9.7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ht="14.25">
      <c r="A5" s="368" t="s">
        <v>88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70"/>
      <c r="M5" s="50"/>
      <c r="N5" s="46"/>
      <c r="O5" s="46"/>
      <c r="P5" s="46"/>
      <c r="Q5" s="46"/>
      <c r="R5" s="46"/>
      <c r="S5" s="46"/>
      <c r="T5" s="46"/>
      <c r="U5" s="46"/>
      <c r="V5" s="46"/>
    </row>
    <row r="6" spans="1:22" ht="7.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0"/>
      <c r="N6" s="46"/>
      <c r="O6" s="46"/>
      <c r="P6" s="46"/>
      <c r="Q6" s="46"/>
      <c r="R6" s="46"/>
      <c r="S6" s="46"/>
      <c r="T6" s="46"/>
      <c r="U6" s="46"/>
      <c r="V6" s="46"/>
    </row>
    <row r="7" spans="1:22" ht="14.25">
      <c r="A7" s="368" t="s">
        <v>17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70"/>
      <c r="M7" s="50"/>
      <c r="N7" s="46"/>
      <c r="O7" s="46"/>
      <c r="P7" s="46"/>
      <c r="Q7" s="46"/>
      <c r="R7" s="46"/>
      <c r="S7" s="46"/>
      <c r="T7" s="46"/>
      <c r="U7" s="46"/>
      <c r="V7" s="46"/>
    </row>
    <row r="8" spans="1:22" ht="12.75">
      <c r="A8" s="54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4.25">
      <c r="A9" s="368" t="s">
        <v>18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70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12.75">
      <c r="A10" s="55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49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33">
      <c r="A11" s="371" t="s">
        <v>5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3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7.5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18.75">
      <c r="A13" s="47"/>
      <c r="B13" s="48"/>
      <c r="C13" s="29"/>
      <c r="D13" s="56" t="s">
        <v>19</v>
      </c>
      <c r="E13" s="29"/>
      <c r="F13" s="48"/>
      <c r="G13" s="57" t="s">
        <v>20</v>
      </c>
      <c r="H13" s="58"/>
      <c r="I13" s="58"/>
      <c r="J13" s="48"/>
      <c r="K13" s="48"/>
      <c r="L13" s="49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13.5" thickBot="1">
      <c r="A14" s="47"/>
      <c r="B14" s="48"/>
      <c r="C14" s="29"/>
      <c r="D14" s="29"/>
      <c r="E14" s="29"/>
      <c r="F14" s="48"/>
      <c r="G14" s="29"/>
      <c r="H14" s="29"/>
      <c r="I14" s="29"/>
      <c r="J14" s="48"/>
      <c r="K14" s="48"/>
      <c r="L14" s="49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31.5" thickBot="1" thickTop="1">
      <c r="A15" s="47"/>
      <c r="B15" s="48"/>
      <c r="C15" s="29"/>
      <c r="D15" s="59">
        <f>+D35</f>
        <v>38717</v>
      </c>
      <c r="E15" s="29"/>
      <c r="F15" s="48"/>
      <c r="G15" s="29"/>
      <c r="H15" s="59">
        <f>+H35</f>
        <v>38747</v>
      </c>
      <c r="I15" s="29"/>
      <c r="J15" s="48"/>
      <c r="K15" s="48"/>
      <c r="L15" s="49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3.5" thickTop="1">
      <c r="A16" s="47"/>
      <c r="B16" s="48"/>
      <c r="C16" s="29"/>
      <c r="D16" s="29"/>
      <c r="E16" s="29"/>
      <c r="F16" s="48"/>
      <c r="G16" s="29"/>
      <c r="H16" s="29"/>
      <c r="I16" s="29"/>
      <c r="J16" s="48"/>
      <c r="K16" s="48"/>
      <c r="L16" s="49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16.5" thickBot="1">
      <c r="A17" s="363"/>
      <c r="B17" s="364"/>
      <c r="C17" s="364"/>
      <c r="D17" s="364"/>
      <c r="E17" s="364"/>
      <c r="F17" s="364"/>
      <c r="G17" s="364"/>
      <c r="H17" s="364"/>
      <c r="I17" s="48"/>
      <c r="J17" s="48"/>
      <c r="K17" s="48"/>
      <c r="L17" s="49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17.25" thickBot="1" thickTop="1">
      <c r="A18" s="363" t="s">
        <v>97</v>
      </c>
      <c r="B18" s="364"/>
      <c r="C18" s="364"/>
      <c r="D18" s="364"/>
      <c r="E18" s="364"/>
      <c r="F18" s="364"/>
      <c r="G18" s="364"/>
      <c r="H18" s="364"/>
      <c r="I18" s="60">
        <f>+D25+365+45</f>
        <v>39097</v>
      </c>
      <c r="J18" s="48"/>
      <c r="K18" s="48"/>
      <c r="L18" s="49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13.5" thickTop="1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12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2.75" hidden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12.75" hidden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12.75" hidden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12.75" hidden="1">
      <c r="A24" s="61"/>
      <c r="B24" s="62"/>
      <c r="C24" s="62"/>
      <c r="D24" s="62" t="s">
        <v>90</v>
      </c>
      <c r="E24" s="62"/>
      <c r="F24" s="62"/>
      <c r="G24" s="62"/>
      <c r="H24" s="62" t="s">
        <v>91</v>
      </c>
      <c r="I24" s="62"/>
      <c r="J24" s="62"/>
      <c r="K24" s="62"/>
      <c r="L24" s="63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12.75" hidden="1">
      <c r="A25" s="61"/>
      <c r="B25" s="62"/>
      <c r="C25" s="62"/>
      <c r="D25" s="64">
        <f>+Foglio1!$L$4</f>
        <v>38687</v>
      </c>
      <c r="E25" s="62"/>
      <c r="F25" s="62"/>
      <c r="G25" s="62"/>
      <c r="H25" s="64">
        <f>+Foglio1!$L$4</f>
        <v>38687</v>
      </c>
      <c r="I25" s="62"/>
      <c r="J25" s="62"/>
      <c r="K25" s="62"/>
      <c r="L25" s="63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2.75" hidden="1">
      <c r="A26" s="61"/>
      <c r="B26" s="62">
        <f>VALUE(D26)</f>
        <v>38353</v>
      </c>
      <c r="C26" s="62"/>
      <c r="D26" s="65">
        <f>+Foglio1!$K$21</f>
        <v>38353</v>
      </c>
      <c r="E26" s="62"/>
      <c r="F26" s="62">
        <f>VALUE(H26)</f>
        <v>38353</v>
      </c>
      <c r="G26" s="62"/>
      <c r="H26" s="65">
        <f>+Foglio1!$K$21</f>
        <v>38353</v>
      </c>
      <c r="I26" s="62"/>
      <c r="J26" s="62"/>
      <c r="K26" s="62"/>
      <c r="L26" s="63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12.75" hidden="1">
      <c r="A27" s="61"/>
      <c r="B27" s="62"/>
      <c r="C27" s="62"/>
      <c r="D27" s="66">
        <f>+$D$26+E27</f>
        <v>38564</v>
      </c>
      <c r="E27" s="62">
        <v>211</v>
      </c>
      <c r="F27" s="62"/>
      <c r="G27" s="62"/>
      <c r="H27" s="66">
        <f>+$H$26+I27</f>
        <v>38564</v>
      </c>
      <c r="I27" s="62">
        <v>211</v>
      </c>
      <c r="J27" s="62"/>
      <c r="K27" s="62"/>
      <c r="L27" s="63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12.75" hidden="1">
      <c r="A28" s="61"/>
      <c r="B28" s="62"/>
      <c r="C28" s="62"/>
      <c r="D28" s="66">
        <f aca="true" t="shared" si="0" ref="D28:D34">+$D$26+E28</f>
        <v>38610</v>
      </c>
      <c r="E28" s="62">
        <v>257</v>
      </c>
      <c r="F28" s="62"/>
      <c r="G28" s="62"/>
      <c r="H28" s="66">
        <f aca="true" t="shared" si="1" ref="H28:H34">+$H$26+I28</f>
        <v>38610</v>
      </c>
      <c r="I28" s="62">
        <v>257</v>
      </c>
      <c r="J28" s="62"/>
      <c r="K28" s="62"/>
      <c r="L28" s="63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2.75" hidden="1">
      <c r="A29" s="61"/>
      <c r="B29" s="62"/>
      <c r="C29" s="62"/>
      <c r="D29" s="66">
        <f t="shared" si="0"/>
        <v>38626</v>
      </c>
      <c r="E29" s="62">
        <v>273</v>
      </c>
      <c r="F29" s="62"/>
      <c r="G29" s="62"/>
      <c r="H29" s="66">
        <f t="shared" si="1"/>
        <v>38626</v>
      </c>
      <c r="I29" s="62">
        <v>273</v>
      </c>
      <c r="J29" s="62"/>
      <c r="K29" s="62"/>
      <c r="L29" s="63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2.75" hidden="1">
      <c r="A30" s="61"/>
      <c r="B30" s="62"/>
      <c r="C30" s="66">
        <v>37468</v>
      </c>
      <c r="D30" s="66">
        <f t="shared" si="0"/>
        <v>38640</v>
      </c>
      <c r="E30" s="62">
        <v>287</v>
      </c>
      <c r="F30" s="66">
        <v>37514</v>
      </c>
      <c r="G30" s="66">
        <v>37468</v>
      </c>
      <c r="H30" s="66">
        <f t="shared" si="1"/>
        <v>38640</v>
      </c>
      <c r="I30" s="62">
        <v>287</v>
      </c>
      <c r="J30" s="66">
        <v>37514</v>
      </c>
      <c r="K30" s="62"/>
      <c r="L30" s="63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12.75" hidden="1">
      <c r="A31" s="61"/>
      <c r="B31" s="62"/>
      <c r="C31" s="62">
        <v>30</v>
      </c>
      <c r="D31" s="66">
        <f t="shared" si="0"/>
        <v>38641</v>
      </c>
      <c r="E31" s="62">
        <v>288</v>
      </c>
      <c r="F31" s="62">
        <v>120</v>
      </c>
      <c r="G31" s="62">
        <v>60</v>
      </c>
      <c r="H31" s="66">
        <f t="shared" si="1"/>
        <v>38641</v>
      </c>
      <c r="I31" s="62">
        <v>288</v>
      </c>
      <c r="J31" s="62">
        <v>120</v>
      </c>
      <c r="K31" s="62"/>
      <c r="L31" s="63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2.75" hidden="1">
      <c r="A32" s="61"/>
      <c r="B32" s="62"/>
      <c r="C32" s="66">
        <f>+C30-C31</f>
        <v>37438</v>
      </c>
      <c r="D32" s="66">
        <f t="shared" si="0"/>
        <v>38670</v>
      </c>
      <c r="E32" s="62">
        <v>317</v>
      </c>
      <c r="F32" s="66">
        <f>+F30+F31</f>
        <v>37634</v>
      </c>
      <c r="G32" s="66">
        <f>+G30-G31</f>
        <v>37408</v>
      </c>
      <c r="H32" s="66">
        <f t="shared" si="1"/>
        <v>38670</v>
      </c>
      <c r="I32" s="62">
        <v>317</v>
      </c>
      <c r="J32" s="66">
        <f>+J30+J31</f>
        <v>37634</v>
      </c>
      <c r="K32" s="62"/>
      <c r="L32" s="63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2.75" hidden="1">
      <c r="A33" s="61"/>
      <c r="B33" s="62"/>
      <c r="C33" s="62"/>
      <c r="D33" s="66">
        <f t="shared" si="0"/>
        <v>38671</v>
      </c>
      <c r="E33" s="62">
        <v>318</v>
      </c>
      <c r="F33" s="62"/>
      <c r="G33" s="62"/>
      <c r="H33" s="66">
        <f t="shared" si="1"/>
        <v>38671</v>
      </c>
      <c r="I33" s="62">
        <v>318</v>
      </c>
      <c r="J33" s="62"/>
      <c r="K33" s="62"/>
      <c r="L33" s="63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12.75" hidden="1">
      <c r="A34" s="61"/>
      <c r="B34" s="62">
        <f>VALUE(D34)</f>
        <v>38534</v>
      </c>
      <c r="C34" s="62"/>
      <c r="D34" s="66">
        <f t="shared" si="0"/>
        <v>38534</v>
      </c>
      <c r="E34" s="62">
        <v>181</v>
      </c>
      <c r="F34" s="62">
        <f>VALUE(H34)</f>
        <v>38504</v>
      </c>
      <c r="G34" s="62"/>
      <c r="H34" s="66">
        <f t="shared" si="1"/>
        <v>38504</v>
      </c>
      <c r="I34" s="62">
        <v>151</v>
      </c>
      <c r="J34" s="62"/>
      <c r="K34" s="62"/>
      <c r="L34" s="63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7.25" hidden="1" thickBot="1" thickTop="1">
      <c r="A35" s="61"/>
      <c r="B35" s="62"/>
      <c r="C35" s="62"/>
      <c r="D35" s="20">
        <f>IF($D$25&gt;$D$28,Foglio1!$L$4+30,IF($D$25&gt;$D$27,Foglio1!$L$4+30+($D$28-$D$25),IF($D$25&gt;$D$34,Foglio1!$L$4+30+46,IF($D$25&gt;$D$26,Foglio1!$L$4+30))))</f>
        <v>38717</v>
      </c>
      <c r="E35" s="62"/>
      <c r="F35" s="62"/>
      <c r="G35" s="62"/>
      <c r="H35" s="20">
        <f>IF($D$25&gt;$D$28,Foglio1!$L$4+60,IF($D$25&gt;$D$27,Foglio1!$L$4+60+($D$28-$D$25),IF($D$25&gt;$H$34,Foglio1!$L$4+60+46,IF($D$25&gt;$D$26,Foglio1!$L$4+60))))</f>
        <v>38747</v>
      </c>
      <c r="I35" s="62"/>
      <c r="J35" s="62"/>
      <c r="K35" s="62"/>
      <c r="L35" s="63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12.75" hidden="1">
      <c r="A36" s="61"/>
      <c r="B36" s="62">
        <f>+B34-B26</f>
        <v>181</v>
      </c>
      <c r="C36" s="62"/>
      <c r="D36" s="62"/>
      <c r="E36" s="62"/>
      <c r="F36" s="62">
        <f>+F34-F26</f>
        <v>151</v>
      </c>
      <c r="G36" s="62"/>
      <c r="H36" s="62"/>
      <c r="I36" s="62"/>
      <c r="J36" s="62"/>
      <c r="K36" s="62"/>
      <c r="L36" s="63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12.7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9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ht="12.7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12.7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13.5" thickBot="1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2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1:12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</sheetData>
  <sheetProtection password="9E19" sheet="1" objects="1" scenarios="1"/>
  <mergeCells count="7">
    <mergeCell ref="A17:H17"/>
    <mergeCell ref="A18:H18"/>
    <mergeCell ref="A3:L3"/>
    <mergeCell ref="A5:L5"/>
    <mergeCell ref="A7:L7"/>
    <mergeCell ref="A9:L9"/>
    <mergeCell ref="A11:L1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O58"/>
  <sheetViews>
    <sheetView workbookViewId="0" topLeftCell="A1">
      <selection activeCell="D18" sqref="D18"/>
    </sheetView>
  </sheetViews>
  <sheetFormatPr defaultColWidth="9.33203125" defaultRowHeight="12.75"/>
  <cols>
    <col min="1" max="1" width="24.83203125" style="3" customWidth="1"/>
    <col min="2" max="2" width="9.33203125" style="3" customWidth="1"/>
    <col min="3" max="3" width="12.83203125" style="3" customWidth="1"/>
    <col min="4" max="4" width="10.5" style="3" bestFit="1" customWidth="1"/>
    <col min="5" max="5" width="26.83203125" style="3" customWidth="1"/>
    <col min="6" max="6" width="12" style="3" customWidth="1"/>
    <col min="7" max="7" width="7.83203125" style="3" customWidth="1"/>
    <col min="8" max="8" width="13.33203125" style="3" customWidth="1"/>
    <col min="9" max="16384" width="9.33203125" style="3" customWidth="1"/>
  </cols>
  <sheetData>
    <row r="1" spans="1:15" ht="33">
      <c r="A1" s="21" t="s">
        <v>102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"/>
      <c r="N1" s="2"/>
      <c r="O1" s="2"/>
    </row>
    <row r="2" spans="1:15" ht="12.75">
      <c r="A2" s="376" t="s">
        <v>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8"/>
      <c r="M2" s="2"/>
      <c r="N2" s="2"/>
      <c r="O2" s="2"/>
    </row>
    <row r="3" spans="1:15" ht="20.25">
      <c r="A3" s="379" t="s">
        <v>83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1"/>
      <c r="M3" s="2"/>
      <c r="N3" s="2"/>
      <c r="O3" s="2"/>
    </row>
    <row r="4" spans="1:15" ht="20.25">
      <c r="A4" s="379" t="s">
        <v>21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  <c r="M4" s="2"/>
      <c r="N4" s="2"/>
      <c r="O4" s="2"/>
    </row>
    <row r="5" spans="1:15" ht="15.75">
      <c r="A5" s="382" t="s">
        <v>78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4"/>
      <c r="M5" s="2"/>
      <c r="N5" s="2"/>
      <c r="O5" s="2"/>
    </row>
    <row r="6" spans="1:15" ht="3.75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6"/>
      <c r="L6" s="27"/>
      <c r="M6" s="2"/>
      <c r="N6" s="2"/>
      <c r="O6" s="2"/>
    </row>
    <row r="7" spans="1:15" ht="33">
      <c r="A7" s="385" t="s">
        <v>103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7"/>
      <c r="M7" s="2"/>
      <c r="N7" s="2"/>
      <c r="O7" s="2"/>
    </row>
    <row r="8" spans="1:15" ht="12.75">
      <c r="A8" s="376" t="s">
        <v>84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8"/>
      <c r="M8" s="2"/>
      <c r="N8" s="2"/>
      <c r="O8" s="2"/>
    </row>
    <row r="9" spans="1:15" ht="20.25">
      <c r="A9" s="379" t="s">
        <v>104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1"/>
      <c r="M9" s="2"/>
      <c r="N9" s="2"/>
      <c r="O9" s="2"/>
    </row>
    <row r="10" spans="1:15" ht="20.25">
      <c r="A10" s="379" t="s">
        <v>122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1"/>
      <c r="M10" s="2"/>
      <c r="N10" s="2"/>
      <c r="O10" s="2"/>
    </row>
    <row r="11" spans="1:15" ht="15.75">
      <c r="A11" s="382" t="s">
        <v>78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4"/>
      <c r="M11" s="2"/>
      <c r="N11" s="2"/>
      <c r="O11" s="2"/>
    </row>
    <row r="12" spans="1:15" ht="3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27"/>
      <c r="M12" s="2"/>
      <c r="N12" s="2"/>
      <c r="O12" s="2"/>
    </row>
    <row r="13" spans="1:15" ht="33">
      <c r="A13" s="385" t="s">
        <v>5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7"/>
      <c r="M13" s="2"/>
      <c r="N13" s="2"/>
      <c r="O13" s="2"/>
    </row>
    <row r="14" spans="1:15" ht="12.75">
      <c r="A14" s="28"/>
      <c r="B14" s="29"/>
      <c r="C14" s="29"/>
      <c r="D14" s="29"/>
      <c r="E14" s="30"/>
      <c r="F14" s="31"/>
      <c r="G14" s="31"/>
      <c r="H14" s="31"/>
      <c r="I14" s="30"/>
      <c r="J14" s="30"/>
      <c r="K14" s="30"/>
      <c r="L14" s="23"/>
      <c r="M14" s="2"/>
      <c r="N14" s="2"/>
      <c r="O14" s="2"/>
    </row>
    <row r="15" spans="1:15" ht="30" customHeight="1">
      <c r="A15" s="32" t="s">
        <v>105</v>
      </c>
      <c r="B15" s="388">
        <f>+F38</f>
        <v>38627</v>
      </c>
      <c r="C15" s="388"/>
      <c r="D15" s="388"/>
      <c r="E15" s="30"/>
      <c r="F15" s="388">
        <f>+I38</f>
        <v>38657</v>
      </c>
      <c r="G15" s="388"/>
      <c r="H15" s="388"/>
      <c r="I15" s="389" t="s">
        <v>106</v>
      </c>
      <c r="J15" s="389"/>
      <c r="K15" s="389"/>
      <c r="L15" s="23"/>
      <c r="M15" s="2"/>
      <c r="N15" s="2"/>
      <c r="O15" s="2"/>
    </row>
    <row r="16" spans="1:15" ht="12.75">
      <c r="A16" s="28"/>
      <c r="B16" s="29"/>
      <c r="C16" s="29"/>
      <c r="D16" s="29"/>
      <c r="E16" s="30"/>
      <c r="F16" s="31"/>
      <c r="G16" s="31"/>
      <c r="H16" s="31"/>
      <c r="I16" s="30"/>
      <c r="J16" s="30"/>
      <c r="K16" s="30"/>
      <c r="L16" s="23"/>
      <c r="M16" s="2"/>
      <c r="N16" s="2"/>
      <c r="O16" s="2"/>
    </row>
    <row r="17" spans="1:15" ht="13.5" thickBot="1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23"/>
      <c r="M17" s="2"/>
      <c r="N17" s="2"/>
      <c r="O17" s="2"/>
    </row>
    <row r="18" spans="1:15" ht="17.25" thickBot="1" thickTop="1">
      <c r="A18" s="33" t="s">
        <v>23</v>
      </c>
      <c r="B18" s="30"/>
      <c r="C18" s="30"/>
      <c r="D18" s="300">
        <v>0</v>
      </c>
      <c r="E18" s="34" t="s">
        <v>79</v>
      </c>
      <c r="F18" s="30"/>
      <c r="G18" s="30"/>
      <c r="H18" s="17">
        <f>IF(D18&gt;=1500,$B$15-3,IF(D18&gt;=1000,$B$15-2,IF(D18&gt;=500,$B$15-1,IF(D18&gt;=0,$B$15))))</f>
        <v>38627</v>
      </c>
      <c r="I18" s="35" t="s">
        <v>105</v>
      </c>
      <c r="J18" s="30"/>
      <c r="K18" s="30"/>
      <c r="L18" s="23"/>
      <c r="M18" s="2"/>
      <c r="N18" s="2"/>
      <c r="O18" s="2"/>
    </row>
    <row r="19" spans="1:15" ht="17.25" thickBot="1" thickTop="1">
      <c r="A19" s="28"/>
      <c r="B19" s="30"/>
      <c r="C19" s="30"/>
      <c r="D19" s="30"/>
      <c r="E19" s="30"/>
      <c r="F19" s="30"/>
      <c r="G19" s="30"/>
      <c r="H19" s="17">
        <f>IF(D18&gt;=1500,$F$15-3,IF(D18&gt;=1000,$F$15-2,IF(D18&gt;=500,$F$15-1,IF(D18&gt;=0,$F$15))))</f>
        <v>38657</v>
      </c>
      <c r="I19" s="35" t="s">
        <v>106</v>
      </c>
      <c r="J19" s="30"/>
      <c r="K19" s="30"/>
      <c r="L19" s="23"/>
      <c r="M19" s="2"/>
      <c r="N19" s="2"/>
      <c r="O19" s="2"/>
    </row>
    <row r="20" spans="1:15" ht="14.25" thickBot="1" thickTop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2"/>
      <c r="N20" s="2"/>
      <c r="O20" s="2"/>
    </row>
    <row r="21" spans="1:15" ht="13.5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hidden="1">
      <c r="A27" s="2"/>
      <c r="B27" s="2"/>
      <c r="C27" s="2"/>
      <c r="D27" s="2"/>
      <c r="E27" s="2"/>
      <c r="F27" s="2" t="s">
        <v>92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 hidden="1">
      <c r="A28" s="2"/>
      <c r="B28" s="2"/>
      <c r="C28" s="2"/>
      <c r="D28" s="2"/>
      <c r="E28" s="39"/>
      <c r="F28" s="39">
        <f>+Foglio1!$L$4</f>
        <v>38687</v>
      </c>
      <c r="G28" s="2"/>
      <c r="H28" s="39"/>
      <c r="I28" s="39">
        <f>+Foglio1!$L$4</f>
        <v>38687</v>
      </c>
      <c r="J28" s="2"/>
      <c r="K28" s="2"/>
      <c r="L28" s="2"/>
      <c r="M28" s="2"/>
      <c r="N28" s="2"/>
      <c r="O28" s="2"/>
    </row>
    <row r="29" spans="1:15" ht="12.75" hidden="1">
      <c r="A29" s="2"/>
      <c r="B29" s="2"/>
      <c r="C29" s="2"/>
      <c r="D29" s="2"/>
      <c r="E29" s="40"/>
      <c r="F29" s="41">
        <f>+Foglio1!$K$21</f>
        <v>38353</v>
      </c>
      <c r="G29" s="2"/>
      <c r="H29" s="40"/>
      <c r="I29" s="40">
        <f>+F29</f>
        <v>38353</v>
      </c>
      <c r="J29" s="2"/>
      <c r="K29" s="2"/>
      <c r="L29" s="2"/>
      <c r="M29" s="2"/>
      <c r="N29" s="2"/>
      <c r="O29" s="2"/>
    </row>
    <row r="30" spans="1:15" ht="12.75" hidden="1">
      <c r="A30" s="2"/>
      <c r="B30" s="2"/>
      <c r="C30" s="2"/>
      <c r="D30" s="42"/>
      <c r="E30" s="40"/>
      <c r="F30" s="41">
        <f aca="true" t="shared" si="0" ref="F30:F36">+$F$29+G30</f>
        <v>38564</v>
      </c>
      <c r="G30" s="2">
        <v>211</v>
      </c>
      <c r="H30" s="40"/>
      <c r="I30" s="40">
        <f aca="true" t="shared" si="1" ref="I30:I36">+F30</f>
        <v>38564</v>
      </c>
      <c r="J30" s="2"/>
      <c r="K30" s="2"/>
      <c r="L30" s="2"/>
      <c r="M30" s="2"/>
      <c r="N30" s="2"/>
      <c r="O30" s="2"/>
    </row>
    <row r="31" spans="1:15" ht="12.75" hidden="1">
      <c r="A31" s="2"/>
      <c r="B31" s="2"/>
      <c r="C31" s="2"/>
      <c r="D31" s="42"/>
      <c r="E31" s="40"/>
      <c r="F31" s="41">
        <f t="shared" si="0"/>
        <v>38610</v>
      </c>
      <c r="G31" s="2">
        <v>257</v>
      </c>
      <c r="H31" s="40"/>
      <c r="I31" s="40">
        <f t="shared" si="1"/>
        <v>38610</v>
      </c>
      <c r="J31" s="2"/>
      <c r="K31" s="2"/>
      <c r="L31" s="2"/>
      <c r="M31" s="2"/>
      <c r="N31" s="2"/>
      <c r="O31" s="2"/>
    </row>
    <row r="32" spans="1:15" ht="12.75" hidden="1">
      <c r="A32" s="2"/>
      <c r="B32" s="2"/>
      <c r="C32" s="2"/>
      <c r="D32" s="2"/>
      <c r="E32" s="40"/>
      <c r="F32" s="41">
        <f t="shared" si="0"/>
        <v>38626</v>
      </c>
      <c r="G32" s="2">
        <v>273</v>
      </c>
      <c r="H32" s="40"/>
      <c r="I32" s="40">
        <f t="shared" si="1"/>
        <v>38626</v>
      </c>
      <c r="J32" s="2"/>
      <c r="K32" s="2"/>
      <c r="L32" s="2"/>
      <c r="M32" s="2"/>
      <c r="N32" s="2"/>
      <c r="O32" s="2"/>
    </row>
    <row r="33" spans="1:15" ht="12.75" hidden="1">
      <c r="A33" s="2"/>
      <c r="B33" s="2"/>
      <c r="C33" s="2"/>
      <c r="D33" s="42"/>
      <c r="E33" s="40"/>
      <c r="F33" s="41">
        <f t="shared" si="0"/>
        <v>38640</v>
      </c>
      <c r="G33" s="2">
        <v>287</v>
      </c>
      <c r="H33" s="40"/>
      <c r="I33" s="40">
        <f t="shared" si="1"/>
        <v>38640</v>
      </c>
      <c r="J33" s="2"/>
      <c r="K33" s="2"/>
      <c r="L33" s="2"/>
      <c r="M33" s="2"/>
      <c r="N33" s="2"/>
      <c r="O33" s="2"/>
    </row>
    <row r="34" spans="1:15" ht="12.75" hidden="1">
      <c r="A34" s="2"/>
      <c r="B34" s="2"/>
      <c r="C34" s="2"/>
      <c r="D34" s="2"/>
      <c r="E34" s="40"/>
      <c r="F34" s="41">
        <f t="shared" si="0"/>
        <v>38641</v>
      </c>
      <c r="G34" s="2">
        <v>288</v>
      </c>
      <c r="H34" s="40"/>
      <c r="I34" s="40">
        <f t="shared" si="1"/>
        <v>38641</v>
      </c>
      <c r="J34" s="2"/>
      <c r="K34" s="2"/>
      <c r="L34" s="2"/>
      <c r="M34" s="2"/>
      <c r="N34" s="2"/>
      <c r="O34" s="2"/>
    </row>
    <row r="35" spans="1:15" ht="12.75" hidden="1">
      <c r="A35" s="2"/>
      <c r="B35" s="2"/>
      <c r="C35" s="2"/>
      <c r="D35" s="2"/>
      <c r="E35" s="40"/>
      <c r="F35" s="41">
        <f t="shared" si="0"/>
        <v>38670</v>
      </c>
      <c r="G35" s="2">
        <v>317</v>
      </c>
      <c r="H35" s="40"/>
      <c r="I35" s="40">
        <f t="shared" si="1"/>
        <v>38670</v>
      </c>
      <c r="J35" s="2"/>
      <c r="K35" s="2"/>
      <c r="L35" s="2"/>
      <c r="M35" s="2"/>
      <c r="N35" s="2"/>
      <c r="O35" s="2"/>
    </row>
    <row r="36" spans="1:15" ht="12.75" hidden="1">
      <c r="A36" s="2"/>
      <c r="B36" s="2"/>
      <c r="C36" s="2"/>
      <c r="D36" s="2"/>
      <c r="E36" s="40"/>
      <c r="F36" s="41">
        <f t="shared" si="0"/>
        <v>38671</v>
      </c>
      <c r="G36" s="2">
        <v>318</v>
      </c>
      <c r="H36" s="40"/>
      <c r="I36" s="40">
        <f t="shared" si="1"/>
        <v>38671</v>
      </c>
      <c r="J36" s="2"/>
      <c r="K36" s="2"/>
      <c r="L36" s="2"/>
      <c r="M36" s="2"/>
      <c r="N36" s="2"/>
      <c r="O36" s="2"/>
    </row>
    <row r="37" spans="1:15" ht="12.75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 hidden="1">
      <c r="A38" s="2"/>
      <c r="B38" s="2"/>
      <c r="C38" s="2"/>
      <c r="D38" s="2"/>
      <c r="E38" s="2"/>
      <c r="F38" s="374">
        <f>IF($F$28&gt;$F$35,Foglio1!$L$4-60,IF($F$28&gt;$F$31,Foglio1!$L$4-60-46,IF($F$28&gt;$F$30,Foglio1!$L$4-60-46+($F$31-$F$28),IF($F$28&gt;$F$29,Foglio1!$L$4-60))))</f>
        <v>38627</v>
      </c>
      <c r="G38" s="375"/>
      <c r="H38" s="2"/>
      <c r="I38" s="374">
        <f>IF($F$28&gt;$F$33,Foglio1!$L$4-30,IF($F$28&gt;$F$31,Foglio1!$L$4-30-46,IF($F$28&gt;$F$30,Foglio1!$L$4-30-46+($F$31-$F$28),IF($F$28&gt;$F$29,Foglio1!$L$4-30))))</f>
        <v>38657</v>
      </c>
      <c r="J38" s="375"/>
      <c r="K38" s="2"/>
      <c r="L38" s="2"/>
      <c r="M38" s="2"/>
      <c r="N38" s="2"/>
      <c r="O38" s="2"/>
    </row>
    <row r="39" spans="1:15" ht="12.75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sheetProtection password="9E19" sheet="1" objects="1" scenarios="1"/>
  <mergeCells count="15">
    <mergeCell ref="A11:L11"/>
    <mergeCell ref="B15:D15"/>
    <mergeCell ref="F15:H15"/>
    <mergeCell ref="A13:L13"/>
    <mergeCell ref="I15:K15"/>
    <mergeCell ref="F38:G38"/>
    <mergeCell ref="I38:J38"/>
    <mergeCell ref="A2:L2"/>
    <mergeCell ref="A3:L3"/>
    <mergeCell ref="A4:L4"/>
    <mergeCell ref="A5:L5"/>
    <mergeCell ref="A7:L7"/>
    <mergeCell ref="A8:L8"/>
    <mergeCell ref="A9:L9"/>
    <mergeCell ref="A10:L10"/>
  </mergeCells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&amp;CPagina &amp;P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S45"/>
  <sheetViews>
    <sheetView workbookViewId="0" topLeftCell="A1">
      <selection activeCell="F17" sqref="F17"/>
    </sheetView>
  </sheetViews>
  <sheetFormatPr defaultColWidth="9.33203125" defaultRowHeight="12.75"/>
  <cols>
    <col min="1" max="1" width="4.83203125" style="3" customWidth="1"/>
    <col min="2" max="6" width="9.33203125" style="3" customWidth="1"/>
    <col min="7" max="7" width="26.83203125" style="3" customWidth="1"/>
    <col min="8" max="9" width="9.33203125" style="3" customWidth="1"/>
    <col min="10" max="10" width="13.33203125" style="3" customWidth="1"/>
    <col min="11" max="16384" width="9.33203125" style="3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spans="1:19" ht="30">
      <c r="A3" s="393" t="s">
        <v>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2"/>
      <c r="P3" s="2"/>
      <c r="Q3" s="2"/>
      <c r="R3" s="2"/>
      <c r="S3" s="2"/>
    </row>
    <row r="4" spans="1:19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1"/>
      <c r="O4" s="2"/>
      <c r="P4" s="2"/>
      <c r="Q4" s="2"/>
      <c r="R4" s="2"/>
      <c r="S4" s="2"/>
    </row>
    <row r="5" spans="1:19" ht="18.75">
      <c r="A5" s="394" t="s">
        <v>26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2"/>
      <c r="P5" s="2"/>
      <c r="Q5" s="2"/>
      <c r="R5" s="2"/>
      <c r="S5" s="2"/>
    </row>
    <row r="6" spans="1:19" ht="4.5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  <c r="O6" s="2"/>
      <c r="P6" s="2"/>
      <c r="Q6" s="2"/>
      <c r="R6" s="2"/>
      <c r="S6" s="2"/>
    </row>
    <row r="7" spans="1:19" ht="18.75">
      <c r="A7" s="394" t="s">
        <v>27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2"/>
      <c r="P7" s="2"/>
      <c r="Q7" s="2"/>
      <c r="R7" s="2"/>
      <c r="S7" s="2"/>
    </row>
    <row r="8" spans="1:19" ht="15.75">
      <c r="A8" s="395" t="s">
        <v>22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2"/>
      <c r="P8" s="2"/>
      <c r="Q8" s="2"/>
      <c r="R8" s="2"/>
      <c r="S8" s="2"/>
    </row>
    <row r="9" spans="1:19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2"/>
      <c r="P9" s="2"/>
      <c r="Q9" s="2"/>
      <c r="R9" s="2"/>
      <c r="S9" s="2"/>
    </row>
    <row r="10" spans="1:19" ht="30">
      <c r="A10" s="396" t="s">
        <v>5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2"/>
      <c r="P10" s="2"/>
      <c r="Q10" s="2"/>
      <c r="R10" s="2"/>
      <c r="S10" s="2"/>
    </row>
    <row r="11" spans="1:19" ht="13.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1"/>
      <c r="O11" s="2"/>
      <c r="P11" s="2"/>
      <c r="Q11" s="2"/>
      <c r="R11" s="2"/>
      <c r="S11" s="2"/>
    </row>
    <row r="12" spans="1:19" ht="13.5" thickTop="1">
      <c r="A12" s="1"/>
      <c r="B12" s="1"/>
      <c r="C12" s="1"/>
      <c r="D12" s="1"/>
      <c r="E12" s="1"/>
      <c r="F12" s="6"/>
      <c r="G12" s="7"/>
      <c r="H12" s="8"/>
      <c r="I12" s="8"/>
      <c r="J12" s="9"/>
      <c r="K12" s="10"/>
      <c r="L12" s="10"/>
      <c r="M12" s="10"/>
      <c r="N12" s="2"/>
      <c r="O12" s="2"/>
      <c r="P12" s="2"/>
      <c r="Q12" s="2"/>
      <c r="R12" s="2"/>
      <c r="S12" s="2"/>
    </row>
    <row r="13" spans="1:19" ht="30">
      <c r="A13" s="1"/>
      <c r="B13" s="1"/>
      <c r="C13" s="1"/>
      <c r="D13" s="1"/>
      <c r="E13" s="1"/>
      <c r="F13" s="11"/>
      <c r="G13" s="388">
        <f>+G35</f>
        <v>38677</v>
      </c>
      <c r="H13" s="388"/>
      <c r="I13" s="388"/>
      <c r="J13" s="12"/>
      <c r="K13" s="10"/>
      <c r="L13" s="10"/>
      <c r="M13" s="10"/>
      <c r="N13" s="2"/>
      <c r="O13" s="2"/>
      <c r="P13" s="2"/>
      <c r="Q13" s="2"/>
      <c r="R13" s="2"/>
      <c r="S13" s="2"/>
    </row>
    <row r="14" spans="1:19" ht="13.5" thickBot="1">
      <c r="A14" s="1"/>
      <c r="B14" s="1"/>
      <c r="C14" s="1"/>
      <c r="D14" s="1"/>
      <c r="E14" s="1"/>
      <c r="F14" s="13"/>
      <c r="G14" s="14"/>
      <c r="H14" s="14"/>
      <c r="I14" s="15"/>
      <c r="J14" s="16"/>
      <c r="K14" s="10"/>
      <c r="L14" s="10"/>
      <c r="M14" s="10"/>
      <c r="N14" s="2"/>
      <c r="O14" s="2"/>
      <c r="P14" s="2"/>
      <c r="Q14" s="2"/>
      <c r="R14" s="2"/>
      <c r="S14" s="2"/>
    </row>
    <row r="15" spans="1:19" ht="13.5" thickTop="1">
      <c r="A15" s="1"/>
      <c r="B15" s="1"/>
      <c r="C15" s="1"/>
      <c r="D15" s="1"/>
      <c r="E15" s="1"/>
      <c r="F15" s="10"/>
      <c r="G15" s="10"/>
      <c r="H15" s="10"/>
      <c r="I15" s="10"/>
      <c r="J15" s="10"/>
      <c r="K15" s="10"/>
      <c r="L15" s="10"/>
      <c r="M15" s="10"/>
      <c r="N15" s="2"/>
      <c r="O15" s="2"/>
      <c r="P15" s="2"/>
      <c r="Q15" s="2"/>
      <c r="R15" s="2"/>
      <c r="S15" s="2"/>
    </row>
    <row r="16" spans="1:19" ht="13.5" thickBot="1">
      <c r="A16" s="1"/>
      <c r="B16" s="1"/>
      <c r="C16" s="1"/>
      <c r="D16" s="1"/>
      <c r="E16" s="1"/>
      <c r="F16" s="10"/>
      <c r="G16" s="10"/>
      <c r="H16" s="10"/>
      <c r="I16" s="10"/>
      <c r="J16" s="10"/>
      <c r="K16" s="10"/>
      <c r="L16" s="10"/>
      <c r="M16" s="10"/>
      <c r="N16" s="2"/>
      <c r="O16" s="2"/>
      <c r="P16" s="2"/>
      <c r="Q16" s="2"/>
      <c r="R16" s="2"/>
      <c r="S16" s="2"/>
    </row>
    <row r="17" spans="1:19" ht="17.25" thickBot="1" thickTop="1">
      <c r="A17" s="390" t="s">
        <v>23</v>
      </c>
      <c r="B17" s="390"/>
      <c r="C17" s="390"/>
      <c r="D17" s="390"/>
      <c r="E17" s="390"/>
      <c r="F17" s="301">
        <v>0</v>
      </c>
      <c r="G17" s="390" t="s">
        <v>28</v>
      </c>
      <c r="H17" s="390"/>
      <c r="I17" s="391"/>
      <c r="J17" s="17">
        <f>IF(F17&gt;=1500,$G$13-3,IF(F17&gt;=1000,$G$13-2,IF(F17&gt;=500,$G$13-1,IF(F17&gt;=0,$G$13))))</f>
        <v>38677</v>
      </c>
      <c r="K17" s="10"/>
      <c r="L17" s="10"/>
      <c r="M17" s="10"/>
      <c r="N17" s="2"/>
      <c r="O17" s="2"/>
      <c r="P17" s="2"/>
      <c r="Q17" s="2"/>
      <c r="R17" s="2"/>
      <c r="S17" s="2"/>
    </row>
    <row r="18" spans="1:19" ht="12.75">
      <c r="A18" s="1"/>
      <c r="B18" s="1"/>
      <c r="C18" s="1"/>
      <c r="D18" s="1"/>
      <c r="E18" s="1"/>
      <c r="F18" s="10"/>
      <c r="G18" s="10"/>
      <c r="H18" s="10"/>
      <c r="I18" s="10"/>
      <c r="J18" s="10"/>
      <c r="K18" s="10"/>
      <c r="L18" s="10"/>
      <c r="M18" s="10"/>
      <c r="N18" s="2"/>
      <c r="O18" s="2"/>
      <c r="P18" s="2"/>
      <c r="Q18" s="2"/>
      <c r="R18" s="2"/>
      <c r="S18" s="2"/>
    </row>
    <row r="19" spans="1:19" ht="12.75">
      <c r="A19" s="1"/>
      <c r="B19" s="1"/>
      <c r="C19" s="1"/>
      <c r="D19" s="1"/>
      <c r="E19" s="1"/>
      <c r="F19" s="10"/>
      <c r="G19" s="10"/>
      <c r="H19" s="10"/>
      <c r="I19" s="10"/>
      <c r="J19" s="10"/>
      <c r="K19" s="10"/>
      <c r="L19" s="10"/>
      <c r="M19" s="10"/>
      <c r="N19" s="2"/>
      <c r="O19" s="2"/>
      <c r="P19" s="2"/>
      <c r="Q19" s="2"/>
      <c r="R19" s="2"/>
      <c r="S19" s="2"/>
    </row>
    <row r="20" spans="1:19" ht="12.75">
      <c r="A20" s="1"/>
      <c r="B20" s="1"/>
      <c r="C20" s="1"/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6:19" ht="12.75" hidden="1">
      <c r="F24" s="3" t="s">
        <v>93</v>
      </c>
      <c r="O24" s="2"/>
      <c r="P24" s="2"/>
      <c r="Q24" s="2"/>
      <c r="R24" s="2"/>
      <c r="S24" s="2"/>
    </row>
    <row r="25" spans="6:19" ht="12.75" hidden="1">
      <c r="F25" s="18">
        <f>+Foglio1!$L$4</f>
        <v>38687</v>
      </c>
      <c r="O25" s="2"/>
      <c r="P25" s="2"/>
      <c r="Q25" s="2"/>
      <c r="R25" s="2"/>
      <c r="S25" s="2"/>
    </row>
    <row r="26" spans="5:19" ht="12.75" hidden="1">
      <c r="E26" s="392">
        <f>+Foglio1!$K$21</f>
        <v>38353</v>
      </c>
      <c r="F26" s="392"/>
      <c r="J26" s="3">
        <f>VALUE(E26)</f>
        <v>38353</v>
      </c>
      <c r="O26" s="2"/>
      <c r="P26" s="2"/>
      <c r="Q26" s="2"/>
      <c r="R26" s="2"/>
      <c r="S26" s="2"/>
    </row>
    <row r="27" spans="6:19" ht="12.75" hidden="1">
      <c r="F27" s="19">
        <f>+$E$26+G27</f>
        <v>38564</v>
      </c>
      <c r="G27" s="3">
        <v>211</v>
      </c>
      <c r="O27" s="2"/>
      <c r="P27" s="2"/>
      <c r="Q27" s="2"/>
      <c r="R27" s="2"/>
      <c r="S27" s="2"/>
    </row>
    <row r="28" spans="6:19" ht="12.75" hidden="1">
      <c r="F28" s="19">
        <f aca="true" t="shared" si="0" ref="F28:F33">+$E$26+G28</f>
        <v>38610</v>
      </c>
      <c r="G28" s="3">
        <v>257</v>
      </c>
      <c r="O28" s="2"/>
      <c r="P28" s="2"/>
      <c r="Q28" s="2"/>
      <c r="R28" s="2"/>
      <c r="S28" s="2"/>
    </row>
    <row r="29" spans="6:19" ht="12.75" hidden="1">
      <c r="F29" s="19">
        <f t="shared" si="0"/>
        <v>38626</v>
      </c>
      <c r="G29" s="3">
        <v>273</v>
      </c>
      <c r="O29" s="2"/>
      <c r="P29" s="2"/>
      <c r="Q29" s="2"/>
      <c r="R29" s="2"/>
      <c r="S29" s="2"/>
    </row>
    <row r="30" spans="6:19" ht="12.75" hidden="1">
      <c r="F30" s="19">
        <f t="shared" si="0"/>
        <v>38640</v>
      </c>
      <c r="G30" s="3">
        <v>287</v>
      </c>
      <c r="H30" s="19">
        <v>37514</v>
      </c>
      <c r="O30" s="2"/>
      <c r="P30" s="2"/>
      <c r="Q30" s="2"/>
      <c r="R30" s="2"/>
      <c r="S30" s="2"/>
    </row>
    <row r="31" spans="6:19" ht="12.75" hidden="1">
      <c r="F31" s="19">
        <f t="shared" si="0"/>
        <v>38641</v>
      </c>
      <c r="G31" s="3">
        <v>288</v>
      </c>
      <c r="H31" s="3">
        <v>10</v>
      </c>
      <c r="O31" s="2"/>
      <c r="P31" s="2"/>
      <c r="Q31" s="2"/>
      <c r="R31" s="2"/>
      <c r="S31" s="2"/>
    </row>
    <row r="32" spans="6:19" ht="12.75" hidden="1">
      <c r="F32" s="19">
        <f t="shared" si="0"/>
        <v>38620</v>
      </c>
      <c r="G32" s="3">
        <v>267</v>
      </c>
      <c r="H32" s="19">
        <f>+H30+H31</f>
        <v>37524</v>
      </c>
      <c r="J32" s="3">
        <f>VALUE(F32)</f>
        <v>38620</v>
      </c>
      <c r="O32" s="2"/>
      <c r="P32" s="2"/>
      <c r="Q32" s="2"/>
      <c r="R32" s="2"/>
      <c r="S32" s="2"/>
    </row>
    <row r="33" spans="6:19" ht="12.75" hidden="1">
      <c r="F33" s="19">
        <f t="shared" si="0"/>
        <v>38671</v>
      </c>
      <c r="G33" s="3">
        <v>318</v>
      </c>
      <c r="O33" s="2"/>
      <c r="P33" s="2"/>
      <c r="Q33" s="2"/>
      <c r="R33" s="2"/>
      <c r="S33" s="2"/>
    </row>
    <row r="34" spans="10:19" ht="13.5" hidden="1" thickBot="1">
      <c r="J34" s="3">
        <f>+J32-J26</f>
        <v>267</v>
      </c>
      <c r="O34" s="2"/>
      <c r="P34" s="2"/>
      <c r="Q34" s="2"/>
      <c r="R34" s="2"/>
      <c r="S34" s="2"/>
    </row>
    <row r="35" spans="7:19" ht="17.25" hidden="1" thickBot="1" thickTop="1">
      <c r="G35" s="20">
        <f>IF($F$25&gt;$F$32,Foglio1!$L$4-10,IF($F$25&gt;$F$28,Foglio1!$L$4-10-46,IF($F$25&gt;$F$27,Foglio1!$L$4-10-46+($F$28-$F$25),IF($F$25&gt;$E$26,Foglio1!$L$4-10))))</f>
        <v>38677</v>
      </c>
      <c r="O35" s="2"/>
      <c r="P35" s="2"/>
      <c r="Q35" s="2"/>
      <c r="R35" s="2"/>
      <c r="S35" s="2"/>
    </row>
    <row r="36" spans="15:19" ht="13.5" hidden="1" thickTop="1">
      <c r="O36" s="2"/>
      <c r="P36" s="2"/>
      <c r="Q36" s="2"/>
      <c r="R36" s="2"/>
      <c r="S36" s="2"/>
    </row>
    <row r="37" spans="15:19" ht="12.75" hidden="1">
      <c r="O37" s="2"/>
      <c r="P37" s="2"/>
      <c r="Q37" s="2"/>
      <c r="R37" s="2"/>
      <c r="S37" s="2"/>
    </row>
    <row r="38" spans="15:19" ht="12.75" hidden="1">
      <c r="O38" s="2"/>
      <c r="P38" s="2"/>
      <c r="Q38" s="2"/>
      <c r="R38" s="2"/>
      <c r="S38" s="2"/>
    </row>
    <row r="39" spans="15:19" ht="12.75" hidden="1">
      <c r="O39" s="2"/>
      <c r="P39" s="2"/>
      <c r="Q39" s="2"/>
      <c r="R39" s="2"/>
      <c r="S39" s="2"/>
    </row>
    <row r="40" spans="1:1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sheetProtection password="9E19" sheet="1" objects="1" scenarios="1"/>
  <mergeCells count="9">
    <mergeCell ref="G17:I17"/>
    <mergeCell ref="A17:E17"/>
    <mergeCell ref="E26:F26"/>
    <mergeCell ref="A3:N3"/>
    <mergeCell ref="A5:N5"/>
    <mergeCell ref="A7:N7"/>
    <mergeCell ref="A8:N8"/>
    <mergeCell ref="A10:N10"/>
    <mergeCell ref="G13:I13"/>
  </mergeCells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&amp;CPagina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U.N.E.P. TRIBUNALE TERMINI IMERESE</dc:creator>
  <cp:keywords/>
  <dc:description/>
  <cp:lastModifiedBy>Angelo</cp:lastModifiedBy>
  <cp:lastPrinted>1999-04-28T11:31:59Z</cp:lastPrinted>
  <dcterms:created xsi:type="dcterms:W3CDTF">1999-04-21T11:08:25Z</dcterms:created>
  <dcterms:modified xsi:type="dcterms:W3CDTF">2005-12-01T17:06:48Z</dcterms:modified>
  <cp:category/>
  <cp:version/>
  <cp:contentType/>
  <cp:contentStatus/>
</cp:coreProperties>
</file>