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8070" activeTab="1"/>
  </bookViews>
  <sheets>
    <sheet name="IRPEF 2007 ANNUALE" sheetId="1" r:id="rId1"/>
    <sheet name="IRPEF 2007 MENSILE" sheetId="2" r:id="rId2"/>
  </sheets>
  <definedNames>
    <definedName name="_xlnm.Print_Area" localSheetId="0">'IRPEF 2007 ANNUALE'!$B$2:$I$58</definedName>
    <definedName name="_xlnm.Print_Area" localSheetId="1">'IRPEF 2007 MENSILE'!$B$2:$I$55</definedName>
  </definedNames>
  <calcPr fullCalcOnLoad="1"/>
</workbook>
</file>

<file path=xl/comments1.xml><?xml version="1.0" encoding="utf-8"?>
<comments xmlns="http://schemas.openxmlformats.org/spreadsheetml/2006/main">
  <authors>
    <author>un</author>
    <author>aldo</author>
  </authors>
  <commentList>
    <comment ref="B45" authorId="0">
      <text>
        <r>
          <rPr>
            <b/>
            <i/>
            <sz val="11"/>
            <color indexed="12"/>
            <rFont val="Tahoma"/>
            <family val="2"/>
          </rPr>
          <t>Aldo Petrelli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 xml:space="preserve">Detta detrazione </t>
        </r>
        <r>
          <rPr>
            <b/>
            <i/>
            <sz val="12"/>
            <color indexed="12"/>
            <rFont val="Tahoma"/>
            <family val="2"/>
          </rPr>
          <t xml:space="preserve">si ripartisce pro quota </t>
        </r>
        <r>
          <rPr>
            <b/>
            <i/>
            <u val="single"/>
            <sz val="12"/>
            <color indexed="10"/>
            <rFont val="Tahoma"/>
            <family val="2"/>
          </rPr>
          <t xml:space="preserve">tra coloro che hanno diritto alla detrazione. </t>
        </r>
        <r>
          <rPr>
            <b/>
            <i/>
            <sz val="12"/>
            <color indexed="10"/>
            <rFont val="Tahoma"/>
            <family val="2"/>
          </rPr>
          <t xml:space="preserve">
Spetta per ogni altra persona indicata nell’articolo 433 del codice civile che conviva con il contribuente o percepisca assegni alimentari non risultanti da provvedimenti dell’autorità giudiziaria.</t>
        </r>
      </text>
    </comment>
    <comment ref="B40" authorId="0">
      <text>
        <r>
          <rPr>
            <b/>
            <i/>
            <sz val="12"/>
            <color indexed="12"/>
            <rFont val="Tahoma"/>
            <family val="2"/>
          </rPr>
          <t>Aldo Petrelli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2"/>
            <color indexed="10"/>
            <rFont val="Tahoma"/>
            <family val="2"/>
          </rPr>
          <t xml:space="preserve">Questo tipo di detrazione </t>
        </r>
        <r>
          <rPr>
            <b/>
            <sz val="12"/>
            <color indexed="12"/>
            <rFont val="Tahoma"/>
            <family val="2"/>
          </rPr>
          <t>spetta per il primo figlio</t>
        </r>
        <r>
          <rPr>
            <b/>
            <sz val="12"/>
            <color indexed="10"/>
            <rFont val="Tahoma"/>
            <family val="2"/>
          </rPr>
          <t>, se più favorevole (</t>
        </r>
        <r>
          <rPr>
            <b/>
            <i/>
            <sz val="12"/>
            <color indexed="10"/>
            <rFont val="Tahoma"/>
            <family val="2"/>
          </rPr>
          <t>rispetto alla normale detrazione prevista per i figli),</t>
        </r>
        <r>
          <rPr>
            <b/>
            <i/>
            <sz val="12"/>
            <color indexed="12"/>
            <rFont val="Tahoma"/>
            <family val="2"/>
          </rPr>
          <t xml:space="preserve"> </t>
        </r>
        <r>
          <rPr>
            <b/>
            <sz val="12"/>
            <color indexed="12"/>
            <rFont val="Tahoma"/>
            <family val="2"/>
          </rPr>
          <t>in caso di mancanza del coniuge</t>
        </r>
        <r>
          <rPr>
            <b/>
            <sz val="12"/>
            <color indexed="10"/>
            <rFont val="Tahoma"/>
            <family val="2"/>
          </rPr>
          <t>, ovvero se l’altro genitore non ha riconosciuto i figli naturali e il contribuente non è coniugato o, se coniugato, si è successivamente legalmente ed effettivamente separato, ovvero vi sono figli adottivi, affidati o affiliati del solo contribuente e questi non è coniugato o, se coniugato, si è successivamente legalmente ed effettivamente separato.</t>
        </r>
      </text>
    </comment>
    <comment ref="B42" authorId="0">
      <text>
        <r>
          <rPr>
            <b/>
            <i/>
            <sz val="12"/>
            <color indexed="12"/>
            <rFont val="Tahoma"/>
            <family val="2"/>
          </rPr>
          <t>Aldo Petrelli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i/>
            <sz val="12"/>
            <color indexed="12"/>
            <rFont val="Tahoma"/>
            <family val="2"/>
          </rPr>
          <t xml:space="preserve">La detrazione per familiari a carico 
</t>
        </r>
        <r>
          <rPr>
            <b/>
            <i/>
            <sz val="16"/>
            <color indexed="10"/>
            <rFont val="Tahoma"/>
            <family val="2"/>
          </rPr>
          <t xml:space="preserve">spetta a condizione </t>
        </r>
        <r>
          <rPr>
            <b/>
            <i/>
            <sz val="12"/>
            <color indexed="10"/>
            <rFont val="Tahoma"/>
            <family val="2"/>
          </rPr>
          <t xml:space="preserve">
che le persone alle quali si riferisce </t>
        </r>
        <r>
          <rPr>
            <b/>
            <i/>
            <sz val="12"/>
            <color indexed="12"/>
            <rFont val="Tahoma"/>
            <family val="2"/>
          </rPr>
          <t>possiedano un reddito complessivo,</t>
        </r>
        <r>
          <rPr>
            <b/>
            <i/>
            <sz val="12"/>
            <color indexed="10"/>
            <rFont val="Tahoma"/>
            <family val="2"/>
          </rPr>
          <t xml:space="preserve"> computando anche le retribuzioni corrisposte da enti e organismi internazionali, rappresentanze diplomatiche e consolari e missioni, nonché quelle corrisposte dalla Santa Sede, dagli enti gestiti direttamente da essa e dagli enti centrali della Chiesa cattolica, </t>
        </r>
        <r>
          <rPr>
            <b/>
            <i/>
            <sz val="12"/>
            <color indexed="12"/>
            <rFont val="Tahoma"/>
            <family val="2"/>
          </rPr>
          <t>non superiore a 2.840,51 euro,</t>
        </r>
        <r>
          <rPr>
            <b/>
            <i/>
            <sz val="12"/>
            <color indexed="10"/>
            <rFont val="Tahoma"/>
            <family val="2"/>
          </rPr>
          <t xml:space="preserve"> 
</t>
        </r>
        <r>
          <rPr>
            <b/>
            <i/>
            <u val="single"/>
            <sz val="12"/>
            <color indexed="10"/>
            <rFont val="Tahoma"/>
            <family val="2"/>
          </rPr>
          <t>al lordo degli oneri deducibili.</t>
        </r>
        <r>
          <rPr>
            <sz val="8"/>
            <rFont val="Tahoma"/>
            <family val="0"/>
          </rPr>
          <t xml:space="preserve">
</t>
        </r>
      </text>
    </comment>
    <comment ref="H41" authorId="1">
      <text>
        <r>
          <rPr>
            <b/>
            <i/>
            <sz val="11"/>
            <color indexed="12"/>
            <rFont val="Tahoma"/>
            <family val="2"/>
          </rPr>
          <t>Aldo Petrelli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11"/>
            <color indexed="10"/>
            <rFont val="Tahoma"/>
            <family val="2"/>
          </rPr>
          <t xml:space="preserve">La detrazione per i figli è ripartita nella misura del 50% tra i genitori non legalmente ed effettivamente separati </t>
        </r>
        <r>
          <rPr>
            <b/>
            <i/>
            <sz val="11"/>
            <color indexed="12"/>
            <rFont val="Tahoma"/>
            <family val="2"/>
          </rPr>
          <t>(100% al richiedente se il coniuge è a carico)</t>
        </r>
        <r>
          <rPr>
            <b/>
            <sz val="11"/>
            <color indexed="10"/>
            <rFont val="Tahoma"/>
            <family val="2"/>
          </rPr>
          <t xml:space="preserve"> ovvero, previo accordo tra gli stessi, spetta al genitore che </t>
        </r>
        <r>
          <rPr>
            <b/>
            <sz val="11"/>
            <color indexed="12"/>
            <rFont val="Tahoma"/>
            <family val="2"/>
          </rPr>
          <t>possiede un</t>
        </r>
        <r>
          <rPr>
            <b/>
            <sz val="11"/>
            <color indexed="10"/>
            <rFont val="Tahoma"/>
            <family val="2"/>
          </rPr>
          <t xml:space="preserve"> </t>
        </r>
        <r>
          <rPr>
            <b/>
            <sz val="11"/>
            <color indexed="12"/>
            <rFont val="Tahoma"/>
            <family val="2"/>
          </rPr>
          <t>reddito complessivo di ammontare più elevato.</t>
        </r>
        <r>
          <rPr>
            <sz val="10"/>
            <color indexed="10"/>
            <rFont val="Tahoma"/>
            <family val="2"/>
          </rPr>
          <t xml:space="preserve">
</t>
        </r>
      </text>
    </comment>
    <comment ref="H45" authorId="1">
      <text>
        <r>
          <rPr>
            <b/>
            <i/>
            <sz val="11"/>
            <color indexed="12"/>
            <rFont val="Tahoma"/>
            <family val="2"/>
          </rPr>
          <t>Aldo Petrelli</t>
        </r>
        <r>
          <rPr>
            <b/>
            <sz val="11"/>
            <rFont val="Tahoma"/>
            <family val="2"/>
          </rPr>
          <t xml:space="preserve">
</t>
        </r>
        <r>
          <rPr>
            <b/>
            <i/>
            <sz val="11"/>
            <color indexed="10"/>
            <rFont val="Tahoma"/>
            <family val="2"/>
          </rPr>
          <t xml:space="preserve">Specificare il numero di quote tra cui è diviso il diritto alla percezione.
</t>
        </r>
        <r>
          <rPr>
            <b/>
            <sz val="12"/>
            <color indexed="10"/>
            <rFont val="Tahoma"/>
            <family val="2"/>
          </rPr>
          <t xml:space="preserve">Indicare </t>
        </r>
        <r>
          <rPr>
            <b/>
            <sz val="12"/>
            <color indexed="12"/>
            <rFont val="Tahoma"/>
            <family val="2"/>
          </rPr>
          <t xml:space="preserve">1 </t>
        </r>
        <r>
          <rPr>
            <b/>
            <i/>
            <sz val="9"/>
            <color indexed="12"/>
            <rFont val="Tahoma"/>
            <family val="2"/>
          </rPr>
          <t>se si ha diritto alla quota intera</t>
        </r>
        <r>
          <rPr>
            <b/>
            <i/>
            <sz val="11"/>
            <color indexed="10"/>
            <rFont val="Tahoma"/>
            <family val="2"/>
          </rPr>
          <t xml:space="preserve">
</t>
        </r>
        <r>
          <rPr>
            <b/>
            <sz val="12"/>
            <color indexed="10"/>
            <rFont val="Tahoma"/>
            <family val="2"/>
          </rPr>
          <t xml:space="preserve">Indicare </t>
        </r>
        <r>
          <rPr>
            <b/>
            <sz val="12"/>
            <color indexed="12"/>
            <rFont val="Tahoma"/>
            <family val="2"/>
          </rPr>
          <t xml:space="preserve">2 </t>
        </r>
        <r>
          <rPr>
            <b/>
            <i/>
            <sz val="9"/>
            <color indexed="12"/>
            <rFont val="Tahoma"/>
            <family val="2"/>
          </rPr>
          <t xml:space="preserve">se  si è  in </t>
        </r>
        <r>
          <rPr>
            <b/>
            <i/>
            <sz val="9"/>
            <color indexed="10"/>
            <rFont val="Tahoma"/>
            <family val="2"/>
          </rPr>
          <t>due</t>
        </r>
        <r>
          <rPr>
            <b/>
            <i/>
            <sz val="9"/>
            <color indexed="12"/>
            <rFont val="Tahoma"/>
            <family val="2"/>
          </rPr>
          <t xml:space="preserve"> ad averne diritto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sz val="12"/>
            <color indexed="10"/>
            <rFont val="Tahoma"/>
            <family val="2"/>
          </rPr>
          <t xml:space="preserve">Indicare </t>
        </r>
        <r>
          <rPr>
            <b/>
            <sz val="12"/>
            <color indexed="12"/>
            <rFont val="Tahoma"/>
            <family val="2"/>
          </rPr>
          <t xml:space="preserve">3 </t>
        </r>
        <r>
          <rPr>
            <b/>
            <i/>
            <sz val="9"/>
            <color indexed="12"/>
            <rFont val="Tahoma"/>
            <family val="2"/>
          </rPr>
          <t xml:space="preserve">se  si è  in  </t>
        </r>
        <r>
          <rPr>
            <b/>
            <i/>
            <sz val="9"/>
            <color indexed="10"/>
            <rFont val="Tahoma"/>
            <family val="2"/>
          </rPr>
          <t xml:space="preserve">tre </t>
        </r>
        <r>
          <rPr>
            <b/>
            <i/>
            <sz val="9"/>
            <color indexed="12"/>
            <rFont val="Tahoma"/>
            <family val="2"/>
          </rPr>
          <t xml:space="preserve"> ad averne diritto
</t>
        </r>
        <r>
          <rPr>
            <b/>
            <i/>
            <sz val="9"/>
            <color indexed="10"/>
            <rFont val="Tahoma"/>
            <family val="2"/>
          </rPr>
          <t>etc...etc...etc...etc...</t>
        </r>
      </text>
    </comment>
    <comment ref="B38" authorId="0">
      <text>
        <r>
          <rPr>
            <b/>
            <i/>
            <sz val="12"/>
            <color indexed="12"/>
            <rFont val="Tahoma"/>
            <family val="2"/>
          </rPr>
          <t>Aldo Petrelli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i/>
            <sz val="12"/>
            <color indexed="12"/>
            <rFont val="Tahoma"/>
            <family val="2"/>
          </rPr>
          <t xml:space="preserve">La detrazione per familiari a carico 
</t>
        </r>
        <r>
          <rPr>
            <b/>
            <i/>
            <sz val="16"/>
            <color indexed="10"/>
            <rFont val="Tahoma"/>
            <family val="2"/>
          </rPr>
          <t xml:space="preserve">spetta a condizione </t>
        </r>
        <r>
          <rPr>
            <b/>
            <i/>
            <sz val="12"/>
            <color indexed="10"/>
            <rFont val="Tahoma"/>
            <family val="2"/>
          </rPr>
          <t xml:space="preserve">
che le persone alle quali si riferisce </t>
        </r>
        <r>
          <rPr>
            <b/>
            <i/>
            <sz val="12"/>
            <color indexed="12"/>
            <rFont val="Tahoma"/>
            <family val="2"/>
          </rPr>
          <t>possiedano un reddito complessivo,</t>
        </r>
        <r>
          <rPr>
            <b/>
            <i/>
            <sz val="12"/>
            <color indexed="10"/>
            <rFont val="Tahoma"/>
            <family val="2"/>
          </rPr>
          <t xml:space="preserve"> computando anche le retribuzioni corrisposte da enti e organismi internazionali, rappresentanze diplomatiche e consolari e missioni, nonché quelle corrisposte dalla Santa Sede, dagli enti gestiti direttamente da essa e dagli enti centrali della Chiesa cattolica, </t>
        </r>
        <r>
          <rPr>
            <b/>
            <i/>
            <sz val="12"/>
            <color indexed="12"/>
            <rFont val="Tahoma"/>
            <family val="2"/>
          </rPr>
          <t>non superiore a 2.840,51 euro,</t>
        </r>
        <r>
          <rPr>
            <b/>
            <i/>
            <sz val="12"/>
            <color indexed="10"/>
            <rFont val="Tahoma"/>
            <family val="2"/>
          </rPr>
          <t xml:space="preserve"> 
</t>
        </r>
        <r>
          <rPr>
            <b/>
            <i/>
            <u val="single"/>
            <sz val="12"/>
            <color indexed="10"/>
            <rFont val="Tahoma"/>
            <family val="2"/>
          </rPr>
          <t>al lordo degli oneri deducibili.</t>
        </r>
        <r>
          <rPr>
            <sz val="8"/>
            <rFont val="Tahoma"/>
            <family val="0"/>
          </rPr>
          <t xml:space="preserve">
</t>
        </r>
      </text>
    </comment>
    <comment ref="E53" authorId="0">
      <text>
        <r>
          <rPr>
            <b/>
            <i/>
            <sz val="12"/>
            <color indexed="12"/>
            <rFont val="Tahoma"/>
            <family val="2"/>
          </rPr>
          <t xml:space="preserve">Aldo Petrelli
</t>
        </r>
        <r>
          <rPr>
            <b/>
            <sz val="12"/>
            <color indexed="10"/>
            <rFont val="Tahoma"/>
            <family val="2"/>
          </rPr>
          <t>L’</t>
        </r>
        <r>
          <rPr>
            <b/>
            <sz val="12"/>
            <color indexed="12"/>
            <rFont val="Tahoma"/>
            <family val="2"/>
          </rPr>
          <t>Addizionale Comunale</t>
        </r>
        <r>
          <rPr>
            <b/>
            <sz val="12"/>
            <color indexed="10"/>
            <rFont val="Tahoma"/>
            <family val="2"/>
          </rPr>
          <t xml:space="preserve"> è dovuta al Comune nel quale il contribuente ha il domicilio fiscale 
</t>
        </r>
        <r>
          <rPr>
            <b/>
            <i/>
            <sz val="16"/>
            <color indexed="12"/>
            <rFont val="Tahoma"/>
            <family val="2"/>
          </rPr>
          <t xml:space="preserve">alla data del 1º gennaio </t>
        </r>
        <r>
          <rPr>
            <b/>
            <sz val="12"/>
            <color indexed="10"/>
            <rFont val="Tahoma"/>
            <family val="2"/>
          </rPr>
          <t xml:space="preserve">
dell’anno cui si riferisce l’addizionale</t>
        </r>
        <r>
          <rPr>
            <b/>
            <sz val="12"/>
            <color indexed="12"/>
            <rFont val="Tahoma"/>
            <family val="2"/>
          </rPr>
          <t xml:space="preserve">
</t>
        </r>
        <r>
          <rPr>
            <b/>
            <i/>
            <sz val="12"/>
            <color indexed="12"/>
            <rFont val="Tahoma"/>
            <family val="2"/>
          </rPr>
          <t>(in precedenza era previsto al 31 dicembre)</t>
        </r>
      </text>
    </comment>
    <comment ref="D54" authorId="0">
      <text>
        <r>
          <rPr>
            <b/>
            <i/>
            <sz val="12"/>
            <color indexed="12"/>
            <rFont val="Tahoma"/>
            <family val="2"/>
          </rPr>
          <t xml:space="preserve">Aldo Petrelli
</t>
        </r>
        <r>
          <rPr>
            <b/>
            <sz val="12"/>
            <color indexed="10"/>
            <rFont val="Tahoma"/>
            <family val="2"/>
          </rPr>
          <t>L’</t>
        </r>
        <r>
          <rPr>
            <b/>
            <sz val="12"/>
            <color indexed="12"/>
            <rFont val="Tahoma"/>
            <family val="2"/>
          </rPr>
          <t>Addizionale Regionale</t>
        </r>
        <r>
          <rPr>
            <b/>
            <sz val="12"/>
            <color indexed="10"/>
            <rFont val="Tahoma"/>
            <family val="2"/>
          </rPr>
          <t xml:space="preserve"> è dovuta alla Regione nella quale il contribuente ha la residenza 
</t>
        </r>
        <r>
          <rPr>
            <b/>
            <sz val="16"/>
            <color indexed="12"/>
            <rFont val="Tahoma"/>
            <family val="2"/>
          </rPr>
          <t xml:space="preserve">alla data del 31º dicembre </t>
        </r>
        <r>
          <rPr>
            <b/>
            <sz val="12"/>
            <color indexed="10"/>
            <rFont val="Tahoma"/>
            <family val="2"/>
          </rPr>
          <t xml:space="preserve">
dell’anno cui si riferisce l’addizionale</t>
        </r>
        <r>
          <rPr>
            <b/>
            <sz val="12"/>
            <color indexed="12"/>
            <rFont val="Tahoma"/>
            <family val="2"/>
          </rPr>
          <t xml:space="preserve">
</t>
        </r>
        <r>
          <rPr>
            <b/>
            <i/>
            <sz val="12"/>
            <color indexed="12"/>
            <rFont val="Tahoma"/>
            <family val="2"/>
          </rPr>
          <t>(in precedenza era previsto al 31 dicembre)</t>
        </r>
      </text>
    </comment>
    <comment ref="B20" authorId="0">
      <text>
        <r>
          <rPr>
            <b/>
            <i/>
            <sz val="11"/>
            <color indexed="12"/>
            <rFont val="Tahoma"/>
            <family val="2"/>
          </rPr>
          <t xml:space="preserve">Aldo Petrelli </t>
        </r>
        <r>
          <rPr>
            <sz val="8"/>
            <rFont val="Tahoma"/>
            <family val="0"/>
          </rPr>
          <t xml:space="preserve">
</t>
        </r>
        <r>
          <rPr>
            <b/>
            <sz val="11"/>
            <color indexed="10"/>
            <rFont val="Tahoma"/>
            <family val="2"/>
          </rPr>
          <t xml:space="preserve">Finanziaria 2007                              </t>
        </r>
        <r>
          <rPr>
            <b/>
            <sz val="11"/>
            <color indexed="12"/>
            <rFont val="Tahoma"/>
            <family val="2"/>
          </rPr>
          <t>dal 01.01.2007</t>
        </r>
        <r>
          <rPr>
            <b/>
            <sz val="11"/>
            <color indexed="10"/>
            <rFont val="Tahoma"/>
            <family val="2"/>
          </rPr>
          <t xml:space="preserve">                                     sono aumentate le aliquote contributive da applicare per il versamento della  C.P.U.G.                       
</t>
        </r>
        <r>
          <rPr>
            <b/>
            <sz val="11"/>
            <color indexed="12"/>
            <rFont val="Tahoma"/>
            <family val="2"/>
          </rPr>
          <t>Cassa Pensione =8,85%</t>
        </r>
        <r>
          <rPr>
            <b/>
            <sz val="11"/>
            <color indexed="10"/>
            <rFont val="Tahoma"/>
            <family val="2"/>
          </rPr>
          <t xml:space="preserve">
</t>
        </r>
        <r>
          <rPr>
            <b/>
            <u val="single"/>
            <sz val="11"/>
            <color indexed="10"/>
            <rFont val="Tahoma"/>
            <family val="2"/>
          </rPr>
          <t xml:space="preserve">Fondo  Credito   =0,35%
</t>
        </r>
        <r>
          <rPr>
            <b/>
            <u val="single"/>
            <sz val="11"/>
            <color indexed="12"/>
            <rFont val="Tahoma"/>
            <family val="2"/>
          </rPr>
          <t xml:space="preserve">                   </t>
        </r>
        <r>
          <rPr>
            <b/>
            <sz val="11"/>
            <color indexed="10"/>
            <rFont val="Tahoma"/>
            <family val="2"/>
          </rPr>
          <t>Totale   9,20%</t>
        </r>
      </text>
    </comment>
    <comment ref="B3" authorId="1">
      <text>
        <r>
          <rPr>
            <b/>
            <i/>
            <sz val="18"/>
            <color indexed="10"/>
            <rFont val="Times New Roman"/>
            <family val="1"/>
          </rPr>
          <t>petrelli.aldo@tin.it</t>
        </r>
        <r>
          <rPr>
            <b/>
            <i/>
            <sz val="16"/>
            <color indexed="12"/>
            <rFont val="Times New Roman"/>
            <family val="1"/>
          </rPr>
          <t xml:space="preserve">
Realizzato secondo quanto previsto in
Finanziaria 2007 
(L. 27.12.2006 n. 296 - Gazz. Ufficiale n. 299) 
</t>
        </r>
        <r>
          <rPr>
            <b/>
            <i/>
            <sz val="16"/>
            <color indexed="10"/>
            <rFont val="Times New Roman"/>
            <family val="1"/>
          </rPr>
          <t xml:space="preserve">Il foglio di calcolo è protetto da password
Può essere personalizzato
</t>
        </r>
        <r>
          <rPr>
            <b/>
            <i/>
            <sz val="16"/>
            <color indexed="12"/>
            <rFont val="Times New Roman"/>
            <family val="1"/>
          </rPr>
          <t xml:space="preserve">modificando le celle con 
sfondo giallo 
ed i dati personali e dell'ufficio
</t>
        </r>
      </text>
    </comment>
    <comment ref="C3" authorId="1">
      <text>
        <r>
          <rPr>
            <b/>
            <i/>
            <sz val="18"/>
            <color indexed="10"/>
            <rFont val="Times New Roman"/>
            <family val="1"/>
          </rPr>
          <t>petrelli.aldo@tin.it</t>
        </r>
        <r>
          <rPr>
            <b/>
            <i/>
            <sz val="16"/>
            <color indexed="12"/>
            <rFont val="Times New Roman"/>
            <family val="1"/>
          </rPr>
          <t xml:space="preserve">
Realizzato secondo quanto previsto in
Finanziaria 2007 
(L. 27.12.2006 n. 296 - Gazz. Ufficiale n. 299) 
</t>
        </r>
        <r>
          <rPr>
            <b/>
            <i/>
            <sz val="16"/>
            <color indexed="10"/>
            <rFont val="Times New Roman"/>
            <family val="1"/>
          </rPr>
          <t xml:space="preserve">Il foglio di calcolo è protetto da password
Può essere personalizzato
</t>
        </r>
        <r>
          <rPr>
            <b/>
            <i/>
            <sz val="16"/>
            <color indexed="12"/>
            <rFont val="Times New Roman"/>
            <family val="1"/>
          </rPr>
          <t xml:space="preserve">modificando le celle con 
sfondo giallo 
ed i dati personali e dell'ufficio
</t>
        </r>
      </text>
    </comment>
    <comment ref="D3" authorId="1">
      <text>
        <r>
          <rPr>
            <b/>
            <i/>
            <sz val="18"/>
            <color indexed="10"/>
            <rFont val="Times New Roman"/>
            <family val="1"/>
          </rPr>
          <t>petrelli.aldo@tin.it</t>
        </r>
        <r>
          <rPr>
            <b/>
            <i/>
            <sz val="16"/>
            <color indexed="12"/>
            <rFont val="Times New Roman"/>
            <family val="1"/>
          </rPr>
          <t xml:space="preserve">
Realizzato secondo quanto previsto in
Finanziaria 2007 
(L. 27.12.2006 n. 296 - Gazz. Ufficiale n. 299) 
</t>
        </r>
        <r>
          <rPr>
            <b/>
            <i/>
            <sz val="16"/>
            <color indexed="10"/>
            <rFont val="Times New Roman"/>
            <family val="1"/>
          </rPr>
          <t xml:space="preserve">Il foglio di calcolo è protetto da password
Può essere personalizzato
</t>
        </r>
        <r>
          <rPr>
            <b/>
            <i/>
            <sz val="16"/>
            <color indexed="12"/>
            <rFont val="Times New Roman"/>
            <family val="1"/>
          </rPr>
          <t xml:space="preserve">modificando le celle con 
sfondo giallo 
ed i dati personali e dell'ufficio
</t>
        </r>
      </text>
    </comment>
    <comment ref="G38" authorId="1">
      <text>
        <r>
          <rPr>
            <b/>
            <i/>
            <sz val="11"/>
            <color indexed="12"/>
            <rFont val="Tahoma"/>
            <family val="2"/>
          </rPr>
          <t>Aldo Petrelli</t>
        </r>
        <r>
          <rPr>
            <sz val="8"/>
            <rFont val="Tahoma"/>
            <family val="0"/>
          </rPr>
          <t xml:space="preserve">
</t>
        </r>
        <r>
          <rPr>
            <b/>
            <i/>
            <sz val="11"/>
            <color indexed="10"/>
            <rFont val="Tahoma"/>
            <family val="2"/>
          </rPr>
          <t>Le detrazioni sono rapportate a mese e competono dal mese in cui si sono verificate a quello in cui sono cessate le condizioni richieste.</t>
        </r>
        <r>
          <rPr>
            <b/>
            <sz val="11"/>
            <color indexed="10"/>
            <rFont val="Tahoma"/>
            <family val="2"/>
          </rPr>
          <t xml:space="preserve">
</t>
        </r>
      </text>
    </comment>
    <comment ref="G36" authorId="1">
      <text>
        <r>
          <rPr>
            <b/>
            <i/>
            <sz val="11"/>
            <color indexed="12"/>
            <rFont val="Tahoma"/>
            <family val="2"/>
          </rPr>
          <t>Aldo Petrelli</t>
        </r>
        <r>
          <rPr>
            <sz val="8"/>
            <rFont val="Tahoma"/>
            <family val="0"/>
          </rPr>
          <t xml:space="preserve">
</t>
        </r>
        <r>
          <rPr>
            <b/>
            <i/>
            <sz val="11"/>
            <color indexed="10"/>
            <rFont val="Tahoma"/>
            <family val="2"/>
          </rPr>
          <t xml:space="preserve">Le detrazioni sono rapportate 
</t>
        </r>
        <r>
          <rPr>
            <b/>
            <i/>
            <sz val="11"/>
            <color indexed="12"/>
            <rFont val="Tahoma"/>
            <family val="2"/>
          </rPr>
          <t>al periodo di lavoro nell'anno (giorni)</t>
        </r>
        <r>
          <rPr>
            <b/>
            <sz val="11"/>
            <color indexed="10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(detratti giorni per sciopero-aspettativa-sospensione)</t>
        </r>
      </text>
    </comment>
  </commentList>
</comments>
</file>

<file path=xl/comments2.xml><?xml version="1.0" encoding="utf-8"?>
<comments xmlns="http://schemas.openxmlformats.org/spreadsheetml/2006/main">
  <authors>
    <author>aldo</author>
    <author>un</author>
  </authors>
  <commentList>
    <comment ref="H45" authorId="0">
      <text>
        <r>
          <rPr>
            <b/>
            <i/>
            <sz val="11"/>
            <color indexed="12"/>
            <rFont val="Tahoma"/>
            <family val="2"/>
          </rPr>
          <t>Aldo Petrelli</t>
        </r>
        <r>
          <rPr>
            <b/>
            <sz val="11"/>
            <rFont val="Tahoma"/>
            <family val="2"/>
          </rPr>
          <t xml:space="preserve">
</t>
        </r>
        <r>
          <rPr>
            <b/>
            <i/>
            <sz val="11"/>
            <color indexed="10"/>
            <rFont val="Tahoma"/>
            <family val="2"/>
          </rPr>
          <t xml:space="preserve">Specificare il numero di quote tra cui è diviso il diritto alla percezione.
</t>
        </r>
        <r>
          <rPr>
            <b/>
            <sz val="12"/>
            <color indexed="10"/>
            <rFont val="Tahoma"/>
            <family val="2"/>
          </rPr>
          <t xml:space="preserve">Indicare </t>
        </r>
        <r>
          <rPr>
            <b/>
            <sz val="12"/>
            <color indexed="12"/>
            <rFont val="Tahoma"/>
            <family val="2"/>
          </rPr>
          <t xml:space="preserve">1 </t>
        </r>
        <r>
          <rPr>
            <b/>
            <i/>
            <sz val="9"/>
            <color indexed="12"/>
            <rFont val="Tahoma"/>
            <family val="2"/>
          </rPr>
          <t>se si ha diritto alla quota intera</t>
        </r>
        <r>
          <rPr>
            <b/>
            <i/>
            <sz val="11"/>
            <color indexed="10"/>
            <rFont val="Tahoma"/>
            <family val="2"/>
          </rPr>
          <t xml:space="preserve">
</t>
        </r>
        <r>
          <rPr>
            <b/>
            <sz val="12"/>
            <color indexed="10"/>
            <rFont val="Tahoma"/>
            <family val="2"/>
          </rPr>
          <t xml:space="preserve">Indicare </t>
        </r>
        <r>
          <rPr>
            <b/>
            <sz val="12"/>
            <color indexed="12"/>
            <rFont val="Tahoma"/>
            <family val="2"/>
          </rPr>
          <t xml:space="preserve">2 </t>
        </r>
        <r>
          <rPr>
            <b/>
            <i/>
            <sz val="9"/>
            <color indexed="12"/>
            <rFont val="Tahoma"/>
            <family val="2"/>
          </rPr>
          <t xml:space="preserve">se  si è  in </t>
        </r>
        <r>
          <rPr>
            <b/>
            <i/>
            <sz val="9"/>
            <color indexed="10"/>
            <rFont val="Tahoma"/>
            <family val="2"/>
          </rPr>
          <t>due</t>
        </r>
        <r>
          <rPr>
            <b/>
            <i/>
            <sz val="9"/>
            <color indexed="12"/>
            <rFont val="Tahoma"/>
            <family val="2"/>
          </rPr>
          <t xml:space="preserve"> ad averne diritto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sz val="12"/>
            <color indexed="10"/>
            <rFont val="Tahoma"/>
            <family val="2"/>
          </rPr>
          <t xml:space="preserve">Indicare </t>
        </r>
        <r>
          <rPr>
            <b/>
            <sz val="12"/>
            <color indexed="12"/>
            <rFont val="Tahoma"/>
            <family val="2"/>
          </rPr>
          <t xml:space="preserve">3 </t>
        </r>
        <r>
          <rPr>
            <b/>
            <i/>
            <sz val="9"/>
            <color indexed="12"/>
            <rFont val="Tahoma"/>
            <family val="2"/>
          </rPr>
          <t xml:space="preserve">se  si è  in  </t>
        </r>
        <r>
          <rPr>
            <b/>
            <i/>
            <sz val="9"/>
            <color indexed="10"/>
            <rFont val="Tahoma"/>
            <family val="2"/>
          </rPr>
          <t xml:space="preserve">tre </t>
        </r>
        <r>
          <rPr>
            <b/>
            <i/>
            <sz val="9"/>
            <color indexed="12"/>
            <rFont val="Tahoma"/>
            <family val="2"/>
          </rPr>
          <t xml:space="preserve"> ad averne diritto
</t>
        </r>
        <r>
          <rPr>
            <b/>
            <i/>
            <sz val="9"/>
            <color indexed="10"/>
            <rFont val="Tahoma"/>
            <family val="2"/>
          </rPr>
          <t>etc...etc...etc...etc...</t>
        </r>
      </text>
    </comment>
    <comment ref="B38" authorId="1">
      <text>
        <r>
          <rPr>
            <b/>
            <i/>
            <sz val="12"/>
            <color indexed="12"/>
            <rFont val="Tahoma"/>
            <family val="2"/>
          </rPr>
          <t>Aldo Petrelli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i/>
            <sz val="12"/>
            <color indexed="12"/>
            <rFont val="Tahoma"/>
            <family val="2"/>
          </rPr>
          <t xml:space="preserve">La detrazione per familiari a carico 
</t>
        </r>
        <r>
          <rPr>
            <b/>
            <i/>
            <sz val="16"/>
            <color indexed="10"/>
            <rFont val="Tahoma"/>
            <family val="2"/>
          </rPr>
          <t xml:space="preserve">spetta a condizione </t>
        </r>
        <r>
          <rPr>
            <b/>
            <i/>
            <sz val="12"/>
            <color indexed="10"/>
            <rFont val="Tahoma"/>
            <family val="2"/>
          </rPr>
          <t xml:space="preserve">
che le persone alle quali si riferisce </t>
        </r>
        <r>
          <rPr>
            <b/>
            <i/>
            <sz val="12"/>
            <color indexed="12"/>
            <rFont val="Tahoma"/>
            <family val="2"/>
          </rPr>
          <t>possiedano un reddito complessivo,</t>
        </r>
        <r>
          <rPr>
            <b/>
            <i/>
            <sz val="12"/>
            <color indexed="10"/>
            <rFont val="Tahoma"/>
            <family val="2"/>
          </rPr>
          <t xml:space="preserve"> computando anche le retribuzioni corrisposte da enti e organismi internazionali, rappresentanze diplomatiche e consolari e missioni, nonché quelle corrisposte dalla Santa Sede, dagli enti gestiti direttamente da essa e dagli enti centrali della Chiesa cattolica, </t>
        </r>
        <r>
          <rPr>
            <b/>
            <i/>
            <sz val="12"/>
            <color indexed="12"/>
            <rFont val="Tahoma"/>
            <family val="2"/>
          </rPr>
          <t>non superiore a 2.840,51 euro,</t>
        </r>
        <r>
          <rPr>
            <b/>
            <i/>
            <sz val="12"/>
            <color indexed="10"/>
            <rFont val="Tahoma"/>
            <family val="2"/>
          </rPr>
          <t xml:space="preserve"> 
</t>
        </r>
        <r>
          <rPr>
            <b/>
            <i/>
            <u val="single"/>
            <sz val="12"/>
            <color indexed="10"/>
            <rFont val="Tahoma"/>
            <family val="2"/>
          </rPr>
          <t>al lordo degli oneri deducibili.</t>
        </r>
      </text>
    </comment>
    <comment ref="B40" authorId="1">
      <text>
        <r>
          <rPr>
            <b/>
            <i/>
            <sz val="12"/>
            <color indexed="12"/>
            <rFont val="Tahoma"/>
            <family val="2"/>
          </rPr>
          <t>Aldo Petrelli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2"/>
            <color indexed="10"/>
            <rFont val="Tahoma"/>
            <family val="2"/>
          </rPr>
          <t xml:space="preserve">Questo tipo di detrazione </t>
        </r>
        <r>
          <rPr>
            <b/>
            <sz val="12"/>
            <color indexed="12"/>
            <rFont val="Tahoma"/>
            <family val="2"/>
          </rPr>
          <t>spetta per il primo figlio</t>
        </r>
        <r>
          <rPr>
            <b/>
            <sz val="12"/>
            <color indexed="10"/>
            <rFont val="Tahoma"/>
            <family val="2"/>
          </rPr>
          <t>, se più favorevole (</t>
        </r>
        <r>
          <rPr>
            <b/>
            <i/>
            <sz val="12"/>
            <color indexed="10"/>
            <rFont val="Tahoma"/>
            <family val="2"/>
          </rPr>
          <t>rispetto alla normale detrazione prevista per i figli),</t>
        </r>
        <r>
          <rPr>
            <b/>
            <i/>
            <sz val="12"/>
            <color indexed="12"/>
            <rFont val="Tahoma"/>
            <family val="2"/>
          </rPr>
          <t xml:space="preserve"> </t>
        </r>
        <r>
          <rPr>
            <b/>
            <sz val="12"/>
            <color indexed="12"/>
            <rFont val="Tahoma"/>
            <family val="2"/>
          </rPr>
          <t>in caso di mancanza del coniuge</t>
        </r>
        <r>
          <rPr>
            <b/>
            <sz val="12"/>
            <color indexed="10"/>
            <rFont val="Tahoma"/>
            <family val="2"/>
          </rPr>
          <t>, ovvero se l’altro genitore non ha riconosciuto i figli naturali e il contribuente non è coniugato o, se coniugato, si è successivamente legalmente ed effettivamente separato, ovvero vi sono figli adottivi, affidati o affiliati del solo contribuente e questi non è coniugato o, se coniugato, si è successivamente legalmente ed effettivamente separato.</t>
        </r>
      </text>
    </comment>
    <comment ref="B42" authorId="1">
      <text>
        <r>
          <rPr>
            <b/>
            <i/>
            <sz val="12"/>
            <color indexed="12"/>
            <rFont val="Tahoma"/>
            <family val="2"/>
          </rPr>
          <t>Aldo Petrelli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i/>
            <sz val="12"/>
            <color indexed="12"/>
            <rFont val="Tahoma"/>
            <family val="2"/>
          </rPr>
          <t xml:space="preserve">La detrazione per familiari a carico 
</t>
        </r>
        <r>
          <rPr>
            <b/>
            <i/>
            <sz val="16"/>
            <color indexed="10"/>
            <rFont val="Tahoma"/>
            <family val="2"/>
          </rPr>
          <t xml:space="preserve">spetta a condizione </t>
        </r>
        <r>
          <rPr>
            <b/>
            <i/>
            <sz val="12"/>
            <color indexed="10"/>
            <rFont val="Tahoma"/>
            <family val="2"/>
          </rPr>
          <t xml:space="preserve">
che le persone alle quali si riferisce </t>
        </r>
        <r>
          <rPr>
            <b/>
            <i/>
            <sz val="12"/>
            <color indexed="12"/>
            <rFont val="Tahoma"/>
            <family val="2"/>
          </rPr>
          <t>possiedano un reddito complessivo,</t>
        </r>
        <r>
          <rPr>
            <b/>
            <i/>
            <sz val="12"/>
            <color indexed="10"/>
            <rFont val="Tahoma"/>
            <family val="2"/>
          </rPr>
          <t xml:space="preserve"> computando anche le retribuzioni corrisposte da enti e organismi internazionali, rappresentanze diplomatiche e consolari e missioni, nonché quelle corrisposte dalla Santa Sede, dagli enti gestiti direttamente da essa e dagli enti centrali della Chiesa cattolica, </t>
        </r>
        <r>
          <rPr>
            <b/>
            <i/>
            <sz val="12"/>
            <color indexed="12"/>
            <rFont val="Tahoma"/>
            <family val="2"/>
          </rPr>
          <t>non superiore a 2.840,51 euro,</t>
        </r>
        <r>
          <rPr>
            <b/>
            <i/>
            <sz val="12"/>
            <color indexed="10"/>
            <rFont val="Tahoma"/>
            <family val="2"/>
          </rPr>
          <t xml:space="preserve"> 
</t>
        </r>
        <r>
          <rPr>
            <b/>
            <i/>
            <u val="single"/>
            <sz val="12"/>
            <color indexed="10"/>
            <rFont val="Tahoma"/>
            <family val="2"/>
          </rPr>
          <t>al lordo degli oneri deducibili.</t>
        </r>
        <r>
          <rPr>
            <sz val="8"/>
            <rFont val="Tahoma"/>
            <family val="0"/>
          </rPr>
          <t xml:space="preserve">
</t>
        </r>
      </text>
    </comment>
    <comment ref="B45" authorId="1">
      <text>
        <r>
          <rPr>
            <b/>
            <i/>
            <sz val="11"/>
            <color indexed="12"/>
            <rFont val="Tahoma"/>
            <family val="2"/>
          </rPr>
          <t>Aldo Petrelli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 xml:space="preserve">Detta detrazione </t>
        </r>
        <r>
          <rPr>
            <b/>
            <i/>
            <sz val="12"/>
            <color indexed="12"/>
            <rFont val="Tahoma"/>
            <family val="2"/>
          </rPr>
          <t xml:space="preserve">si ripartisce pro quota </t>
        </r>
        <r>
          <rPr>
            <b/>
            <i/>
            <u val="single"/>
            <sz val="12"/>
            <color indexed="10"/>
            <rFont val="Tahoma"/>
            <family val="2"/>
          </rPr>
          <t xml:space="preserve">tra coloro che hanno diritto alla detrazione. </t>
        </r>
        <r>
          <rPr>
            <b/>
            <i/>
            <sz val="12"/>
            <color indexed="10"/>
            <rFont val="Tahoma"/>
            <family val="2"/>
          </rPr>
          <t xml:space="preserve">
Spetta per ogni altra persona indicata nell’articolo 433 del codice civile che conviva con il contribuente o percepisca assegni alimentari non risultanti da provvedimenti dell’autorità giudiziaria.</t>
        </r>
      </text>
    </comment>
    <comment ref="H41" authorId="0">
      <text>
        <r>
          <rPr>
            <b/>
            <i/>
            <sz val="11"/>
            <color indexed="12"/>
            <rFont val="Tahoma"/>
            <family val="2"/>
          </rPr>
          <t>Aldo Petrelli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11"/>
            <color indexed="10"/>
            <rFont val="Tahoma"/>
            <family val="2"/>
          </rPr>
          <t xml:space="preserve">La detrazione per i figli è ripartita nella misura del 50% tra i genitori non legalmente ed effettivamente separati </t>
        </r>
        <r>
          <rPr>
            <b/>
            <i/>
            <sz val="11"/>
            <color indexed="12"/>
            <rFont val="Tahoma"/>
            <family val="2"/>
          </rPr>
          <t>(100% al richiedente se il coniuge è a carico)</t>
        </r>
        <r>
          <rPr>
            <b/>
            <sz val="11"/>
            <color indexed="10"/>
            <rFont val="Tahoma"/>
            <family val="2"/>
          </rPr>
          <t xml:space="preserve"> ovvero, previo accordo tra gli stessi, spetta al genitore che </t>
        </r>
        <r>
          <rPr>
            <b/>
            <sz val="11"/>
            <color indexed="12"/>
            <rFont val="Tahoma"/>
            <family val="2"/>
          </rPr>
          <t>possiede un</t>
        </r>
        <r>
          <rPr>
            <b/>
            <sz val="11"/>
            <color indexed="10"/>
            <rFont val="Tahoma"/>
            <family val="2"/>
          </rPr>
          <t xml:space="preserve"> </t>
        </r>
        <r>
          <rPr>
            <b/>
            <sz val="11"/>
            <color indexed="12"/>
            <rFont val="Tahoma"/>
            <family val="2"/>
          </rPr>
          <t>reddito complessivo di ammontare più elevato.</t>
        </r>
        <r>
          <rPr>
            <sz val="10"/>
            <color indexed="10"/>
            <rFont val="Tahoma"/>
            <family val="2"/>
          </rPr>
          <t xml:space="preserve">
</t>
        </r>
      </text>
    </comment>
    <comment ref="B53" authorId="1">
      <text>
        <r>
          <rPr>
            <b/>
            <i/>
            <sz val="12"/>
            <color indexed="12"/>
            <rFont val="Tahoma"/>
            <family val="2"/>
          </rPr>
          <t xml:space="preserve">Aldo Petrelli
</t>
        </r>
        <r>
          <rPr>
            <b/>
            <sz val="12"/>
            <color indexed="10"/>
            <rFont val="Tahoma"/>
            <family val="2"/>
          </rPr>
          <t>L’acconto dell'Addizionale Comunale</t>
        </r>
        <r>
          <rPr>
            <b/>
            <i/>
            <sz val="12"/>
            <color indexed="12"/>
            <rFont val="Tahoma"/>
            <family val="2"/>
          </rPr>
          <t xml:space="preserve"> (per l'anno in corso)</t>
        </r>
        <r>
          <rPr>
            <b/>
            <sz val="12"/>
            <color indexed="10"/>
            <rFont val="Tahoma"/>
            <family val="2"/>
          </rPr>
          <t xml:space="preserve"> è stabilito </t>
        </r>
        <r>
          <rPr>
            <b/>
            <sz val="12"/>
            <color indexed="12"/>
            <rFont val="Tahoma"/>
            <family val="2"/>
          </rPr>
          <t xml:space="preserve">nella misura del 30% </t>
        </r>
        <r>
          <rPr>
            <b/>
            <sz val="12"/>
            <color indexed="10"/>
            <rFont val="Tahoma"/>
            <family val="2"/>
          </rPr>
          <t xml:space="preserve">dell’addizionale ottenuta applicando 
l’aliquota deliberata dal Comune 
</t>
        </r>
        <r>
          <rPr>
            <b/>
            <sz val="12"/>
            <color indexed="12"/>
            <rFont val="Tahoma"/>
            <family val="2"/>
          </rPr>
          <t>al reddito imponibile dell’anno precedente.</t>
        </r>
      </text>
    </comment>
    <comment ref="B54" authorId="1">
      <text>
        <r>
          <rPr>
            <b/>
            <i/>
            <sz val="12"/>
            <color indexed="12"/>
            <rFont val="Tahoma"/>
            <family val="2"/>
          </rPr>
          <t xml:space="preserve">Aldo Petrelli
</t>
        </r>
        <r>
          <rPr>
            <b/>
            <sz val="12"/>
            <color indexed="10"/>
            <rFont val="Tahoma"/>
            <family val="2"/>
          </rPr>
          <t>Indicare il reddito imponibile dell’anno precedente.</t>
        </r>
      </text>
    </comment>
    <comment ref="D53" authorId="1">
      <text>
        <r>
          <rPr>
            <b/>
            <i/>
            <sz val="11"/>
            <color indexed="10"/>
            <rFont val="Tahoma"/>
            <family val="2"/>
          </rPr>
          <t>Aldo Petrelli</t>
        </r>
        <r>
          <rPr>
            <sz val="11"/>
            <rFont val="Tahoma"/>
            <family val="2"/>
          </rPr>
          <t xml:space="preserve">
</t>
        </r>
        <r>
          <rPr>
            <i/>
            <sz val="12"/>
            <color indexed="12"/>
            <rFont val="Times New Roman"/>
            <family val="1"/>
          </rPr>
          <t xml:space="preserve">L'importo dell'acconto è trattenuto in un numero massimo di </t>
        </r>
        <r>
          <rPr>
            <i/>
            <sz val="12"/>
            <color indexed="10"/>
            <rFont val="Times New Roman"/>
            <family val="1"/>
          </rPr>
          <t>nove rate mensili,</t>
        </r>
        <r>
          <rPr>
            <i/>
            <sz val="12"/>
            <color indexed="12"/>
            <rFont val="Times New Roman"/>
            <family val="1"/>
          </rPr>
          <t xml:space="preserve"> effettuate a partire dal mese di marzo. 
Il saldo dell’addizionale dovuta è determinato all’atto delle operazioni di conguaglio e il relativo importo è trattenuto in un numero massimo di undici rate, a partire dal periodo di paga successivo a quello in cui le stesse sono effettuate e non oltre quello relativamente al quale le ritenute sono versate nel mese di dicembre.
In caso di cessazione del rapporto di lavoro, l’addizionale residua dovuta è prelevata in unica soluzione.</t>
        </r>
      </text>
    </comment>
    <comment ref="D51" authorId="1">
      <text>
        <r>
          <rPr>
            <b/>
            <i/>
            <sz val="12"/>
            <color indexed="12"/>
            <rFont val="Tahoma"/>
            <family val="2"/>
          </rPr>
          <t xml:space="preserve">Aldo Petrelli
</t>
        </r>
        <r>
          <rPr>
            <b/>
            <sz val="12"/>
            <color indexed="10"/>
            <rFont val="Tahoma"/>
            <family val="2"/>
          </rPr>
          <t>L’</t>
        </r>
        <r>
          <rPr>
            <b/>
            <sz val="12"/>
            <color indexed="12"/>
            <rFont val="Tahoma"/>
            <family val="2"/>
          </rPr>
          <t>Addizionale Comunale</t>
        </r>
        <r>
          <rPr>
            <b/>
            <sz val="12"/>
            <color indexed="10"/>
            <rFont val="Tahoma"/>
            <family val="2"/>
          </rPr>
          <t xml:space="preserve"> è dovuta al Comune nel quale il contribuente ha il domicilio fiscale 
</t>
        </r>
        <r>
          <rPr>
            <b/>
            <i/>
            <sz val="16"/>
            <color indexed="12"/>
            <rFont val="Tahoma"/>
            <family val="2"/>
          </rPr>
          <t xml:space="preserve">alla data del 1º gennaio </t>
        </r>
        <r>
          <rPr>
            <b/>
            <sz val="12"/>
            <color indexed="10"/>
            <rFont val="Tahoma"/>
            <family val="2"/>
          </rPr>
          <t xml:space="preserve">
dell’anno cui si riferisce l’addizionale</t>
        </r>
        <r>
          <rPr>
            <b/>
            <sz val="12"/>
            <color indexed="12"/>
            <rFont val="Tahoma"/>
            <family val="2"/>
          </rPr>
          <t xml:space="preserve">
</t>
        </r>
        <r>
          <rPr>
            <b/>
            <i/>
            <sz val="12"/>
            <color indexed="12"/>
            <rFont val="Tahoma"/>
            <family val="2"/>
          </rPr>
          <t>(in precedenza era previsto al 31 dicembre)</t>
        </r>
      </text>
    </comment>
    <comment ref="B20" authorId="1">
      <text>
        <r>
          <rPr>
            <b/>
            <i/>
            <sz val="11"/>
            <color indexed="12"/>
            <rFont val="Tahoma"/>
            <family val="2"/>
          </rPr>
          <t xml:space="preserve">Aldo Petrelli </t>
        </r>
        <r>
          <rPr>
            <sz val="8"/>
            <rFont val="Tahoma"/>
            <family val="0"/>
          </rPr>
          <t xml:space="preserve">
</t>
        </r>
        <r>
          <rPr>
            <b/>
            <sz val="11"/>
            <color indexed="10"/>
            <rFont val="Tahoma"/>
            <family val="2"/>
          </rPr>
          <t xml:space="preserve">Finanziaria 2007                              </t>
        </r>
        <r>
          <rPr>
            <b/>
            <sz val="11"/>
            <color indexed="12"/>
            <rFont val="Tahoma"/>
            <family val="2"/>
          </rPr>
          <t>dal 01.01.2007</t>
        </r>
        <r>
          <rPr>
            <b/>
            <sz val="11"/>
            <color indexed="10"/>
            <rFont val="Tahoma"/>
            <family val="2"/>
          </rPr>
          <t xml:space="preserve">                                     sono aumentate le aliquote contributive da applicare per il versamento della  C.P.U.G.                       
</t>
        </r>
        <r>
          <rPr>
            <b/>
            <sz val="11"/>
            <color indexed="12"/>
            <rFont val="Tahoma"/>
            <family val="2"/>
          </rPr>
          <t>Cassa Pensione =8,85%</t>
        </r>
        <r>
          <rPr>
            <b/>
            <sz val="11"/>
            <color indexed="10"/>
            <rFont val="Tahoma"/>
            <family val="2"/>
          </rPr>
          <t xml:space="preserve">
</t>
        </r>
        <r>
          <rPr>
            <b/>
            <u val="single"/>
            <sz val="11"/>
            <color indexed="10"/>
            <rFont val="Tahoma"/>
            <family val="2"/>
          </rPr>
          <t xml:space="preserve">Fondo  Credito   =0,35%
</t>
        </r>
        <r>
          <rPr>
            <b/>
            <u val="single"/>
            <sz val="11"/>
            <color indexed="12"/>
            <rFont val="Tahoma"/>
            <family val="2"/>
          </rPr>
          <t xml:space="preserve">                   </t>
        </r>
        <r>
          <rPr>
            <b/>
            <sz val="11"/>
            <color indexed="10"/>
            <rFont val="Tahoma"/>
            <family val="2"/>
          </rPr>
          <t>Totale   9,20%</t>
        </r>
      </text>
    </comment>
    <comment ref="B3" authorId="0">
      <text>
        <r>
          <rPr>
            <b/>
            <i/>
            <sz val="18"/>
            <color indexed="10"/>
            <rFont val="Times New Roman"/>
            <family val="1"/>
          </rPr>
          <t>petrelli.aldo@tin.it</t>
        </r>
        <r>
          <rPr>
            <b/>
            <i/>
            <sz val="16"/>
            <color indexed="12"/>
            <rFont val="Times New Roman"/>
            <family val="1"/>
          </rPr>
          <t xml:space="preserve">
Realizzato secondo quanto previsto in
Finanziaria 2007 
(L. 27.12.2006 n. 296 - Gazz. Ufficiale n. 299) 
</t>
        </r>
        <r>
          <rPr>
            <b/>
            <i/>
            <sz val="16"/>
            <color indexed="10"/>
            <rFont val="Times New Roman"/>
            <family val="1"/>
          </rPr>
          <t xml:space="preserve">Il foglio di calcolo è protetto da password
Può essere personalizzato
</t>
        </r>
        <r>
          <rPr>
            <b/>
            <i/>
            <sz val="16"/>
            <color indexed="12"/>
            <rFont val="Times New Roman"/>
            <family val="1"/>
          </rPr>
          <t xml:space="preserve">modificando le celle con 
sfondo giallo 
ed i dati personali e dell'ufficio
</t>
        </r>
      </text>
    </comment>
    <comment ref="C3" authorId="0">
      <text>
        <r>
          <rPr>
            <b/>
            <i/>
            <sz val="18"/>
            <color indexed="10"/>
            <rFont val="Times New Roman"/>
            <family val="1"/>
          </rPr>
          <t>petrelli.aldo@tin.it</t>
        </r>
        <r>
          <rPr>
            <b/>
            <i/>
            <sz val="16"/>
            <color indexed="12"/>
            <rFont val="Times New Roman"/>
            <family val="1"/>
          </rPr>
          <t xml:space="preserve">
Realizzato secondo quanto previsto in
Finanziaria 2007 
(L. 27.12.2006 n. 296 - Gazz. Ufficiale n. 299) 
</t>
        </r>
        <r>
          <rPr>
            <b/>
            <i/>
            <sz val="16"/>
            <color indexed="10"/>
            <rFont val="Times New Roman"/>
            <family val="1"/>
          </rPr>
          <t xml:space="preserve">Il foglio di calcolo è protetto da password
Può essere personalizzato
</t>
        </r>
        <r>
          <rPr>
            <b/>
            <i/>
            <sz val="16"/>
            <color indexed="12"/>
            <rFont val="Times New Roman"/>
            <family val="1"/>
          </rPr>
          <t xml:space="preserve">modificando le celle con 
sfondo giallo 
ed i dati personali e dell'ufficio
</t>
        </r>
      </text>
    </comment>
    <comment ref="D3" authorId="0">
      <text>
        <r>
          <rPr>
            <b/>
            <i/>
            <sz val="18"/>
            <color indexed="10"/>
            <rFont val="Times New Roman"/>
            <family val="1"/>
          </rPr>
          <t>petrelli.aldo@tin.it</t>
        </r>
        <r>
          <rPr>
            <b/>
            <i/>
            <sz val="16"/>
            <color indexed="12"/>
            <rFont val="Times New Roman"/>
            <family val="1"/>
          </rPr>
          <t xml:space="preserve">
Realizzato secondo quanto previsto in
Finanziaria 2007 
(L. 27.12.2006 n. 296 - Gazz. Ufficiale n. 299) 
</t>
        </r>
        <r>
          <rPr>
            <b/>
            <i/>
            <sz val="16"/>
            <color indexed="10"/>
            <rFont val="Times New Roman"/>
            <family val="1"/>
          </rPr>
          <t xml:space="preserve">Il foglio di calcolo è protetto da password
Può essere personalizzato
</t>
        </r>
        <r>
          <rPr>
            <b/>
            <i/>
            <sz val="16"/>
            <color indexed="12"/>
            <rFont val="Times New Roman"/>
            <family val="1"/>
          </rPr>
          <t xml:space="preserve">modificando le celle con 
sfondo giallo 
ed i dati personali e dell'ufficio
</t>
        </r>
      </text>
    </comment>
    <comment ref="G38" authorId="0">
      <text>
        <r>
          <rPr>
            <b/>
            <i/>
            <sz val="11"/>
            <color indexed="12"/>
            <rFont val="Tahoma"/>
            <family val="2"/>
          </rPr>
          <t>Aldo Petrelli</t>
        </r>
        <r>
          <rPr>
            <sz val="8"/>
            <rFont val="Tahoma"/>
            <family val="0"/>
          </rPr>
          <t xml:space="preserve">
</t>
        </r>
        <r>
          <rPr>
            <b/>
            <i/>
            <sz val="11"/>
            <color indexed="10"/>
            <rFont val="Tahoma"/>
            <family val="2"/>
          </rPr>
          <t>Le detrazioni sono rapportate a mese e competono dal mese in cui si sono verificate a quello in cui sono cessate le condizioni richieste.</t>
        </r>
        <r>
          <rPr>
            <b/>
            <sz val="11"/>
            <color indexed="10"/>
            <rFont val="Tahoma"/>
            <family val="2"/>
          </rPr>
          <t xml:space="preserve">
</t>
        </r>
      </text>
    </comment>
    <comment ref="G36" authorId="0">
      <text>
        <r>
          <rPr>
            <b/>
            <i/>
            <sz val="11"/>
            <color indexed="12"/>
            <rFont val="Tahoma"/>
            <family val="2"/>
          </rPr>
          <t>Aldo Petrelli</t>
        </r>
        <r>
          <rPr>
            <sz val="8"/>
            <rFont val="Tahoma"/>
            <family val="0"/>
          </rPr>
          <t xml:space="preserve">
</t>
        </r>
        <r>
          <rPr>
            <b/>
            <i/>
            <sz val="11"/>
            <color indexed="10"/>
            <rFont val="Tahoma"/>
            <family val="2"/>
          </rPr>
          <t xml:space="preserve">Le detrazioni sono rapportate 
</t>
        </r>
        <r>
          <rPr>
            <b/>
            <i/>
            <sz val="11"/>
            <color indexed="12"/>
            <rFont val="Tahoma"/>
            <family val="2"/>
          </rPr>
          <t>al periodo di lavoro nell'anno (giorni)</t>
        </r>
        <r>
          <rPr>
            <b/>
            <sz val="11"/>
            <color indexed="10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(detratti giorni per sciopero-aspettativa-sospensione)</t>
        </r>
      </text>
    </comment>
  </commentList>
</comments>
</file>

<file path=xl/sharedStrings.xml><?xml version="1.0" encoding="utf-8"?>
<sst xmlns="http://schemas.openxmlformats.org/spreadsheetml/2006/main" count="129" uniqueCount="71">
  <si>
    <t>CORTE D'APPELLO DI LECCE</t>
  </si>
  <si>
    <t>SCHEDA FISCALE</t>
  </si>
  <si>
    <t>UFFICIO NEP                                                                                         C F. 8 0 0 6 0 6 5 2 3 5</t>
  </si>
  <si>
    <t xml:space="preserve">CALCOLO ANNUALE </t>
  </si>
  <si>
    <t>UFFICIALE GIUDIZIARIO</t>
  </si>
  <si>
    <t>PETRELLI ALDO</t>
  </si>
  <si>
    <t>NATO A FIRENZE DEL SUD IL 13.13.1948</t>
  </si>
  <si>
    <t>PTR LDA 13T13 L696Y</t>
  </si>
  <si>
    <t>INDENNITA' DI AMMINISTRAZIONE</t>
  </si>
  <si>
    <t>TRASFERTE AL 50%</t>
  </si>
  <si>
    <t>PERCENTUALE (Riferita all'anno in corso)</t>
  </si>
  <si>
    <t>COMPENSI Attività Stragiudiziale</t>
  </si>
  <si>
    <t>NPDAP                            (CASSA e FONDO)</t>
  </si>
  <si>
    <t>OPERA PREVIDENZA</t>
  </si>
  <si>
    <r>
      <t xml:space="preserve">                   (imponibile fiscale lordo)  </t>
    </r>
    <r>
      <rPr>
        <b/>
        <sz val="14"/>
        <color indexed="12"/>
        <rFont val="Times New Roman"/>
        <family val="1"/>
      </rPr>
      <t>REDDITO COMPLESSIVO</t>
    </r>
  </si>
  <si>
    <t xml:space="preserve">C A L C O L O     I R P E F </t>
  </si>
  <si>
    <t>SCAGLIONI</t>
  </si>
  <si>
    <t>IMPONIBILE</t>
  </si>
  <si>
    <t>ALIQUOTE</t>
  </si>
  <si>
    <t>IMPOSTA</t>
  </si>
  <si>
    <t>IMPOSTA LORDA</t>
  </si>
  <si>
    <t>fino a</t>
  </si>
  <si>
    <t>da 15.000,01 a</t>
  </si>
  <si>
    <t>da 28.000,01 a</t>
  </si>
  <si>
    <t>da 55.000,01 a</t>
  </si>
  <si>
    <t>oltre</t>
  </si>
  <si>
    <t xml:space="preserve">Verifica Imponibile   </t>
  </si>
  <si>
    <t>DETRAZIONI D'IMPOSTA</t>
  </si>
  <si>
    <t>DETRAZIONE</t>
  </si>
  <si>
    <t>GIORNI</t>
  </si>
  <si>
    <t>DOVUTO</t>
  </si>
  <si>
    <t>DIRITTO</t>
  </si>
  <si>
    <t>MESI</t>
  </si>
  <si>
    <t>SI</t>
  </si>
  <si>
    <t>Totale detrazioni</t>
  </si>
  <si>
    <t>ALIQ.MAX</t>
  </si>
  <si>
    <t>CONGUAGLIO</t>
  </si>
  <si>
    <t>IRE VERSATA</t>
  </si>
  <si>
    <t>DA VERSARE</t>
  </si>
  <si>
    <t>COD. REGIONE</t>
  </si>
  <si>
    <t>COD. COMUNE</t>
  </si>
  <si>
    <t>ADDIZIONALE REGIONALE</t>
  </si>
  <si>
    <t>ADDIZIONALE COMUNALE</t>
  </si>
  <si>
    <t>L506</t>
  </si>
  <si>
    <t>ALIQUOTA</t>
  </si>
  <si>
    <t>IMPORTO</t>
  </si>
  <si>
    <t>I L  D I R I G E N T E</t>
  </si>
  <si>
    <t>Aldo Petrelli</t>
  </si>
  <si>
    <t xml:space="preserve">CALCOLO MENSILE </t>
  </si>
  <si>
    <t>da 1.250,01 a</t>
  </si>
  <si>
    <t>da 2.333,34 a</t>
  </si>
  <si>
    <t>da 4.583,34 a</t>
  </si>
  <si>
    <t>DETRAZIONI</t>
  </si>
  <si>
    <t>DETERMINAZIONE ACCONTO del 30%</t>
  </si>
  <si>
    <t>ALIQ. COMUNALE</t>
  </si>
  <si>
    <r>
      <t xml:space="preserve">IRPEF  </t>
    </r>
    <r>
      <rPr>
        <b/>
        <sz val="48"/>
        <color indexed="10"/>
        <rFont val="Times New Roman"/>
        <family val="1"/>
      </rPr>
      <t>2007</t>
    </r>
  </si>
  <si>
    <r>
      <t xml:space="preserve">VARIE VOCI </t>
    </r>
    <r>
      <rPr>
        <b/>
        <sz val="12"/>
        <color indexed="12"/>
        <rFont val="Arial"/>
        <family val="2"/>
      </rPr>
      <t xml:space="preserve">     </t>
    </r>
    <r>
      <rPr>
        <b/>
        <sz val="12"/>
        <color indexed="10"/>
        <rFont val="Arial"/>
        <family val="2"/>
      </rPr>
      <t xml:space="preserve">           </t>
    </r>
    <r>
      <rPr>
        <b/>
        <sz val="10"/>
        <color indexed="10"/>
        <rFont val="Arial"/>
        <family val="2"/>
      </rPr>
      <t>che compongono la</t>
    </r>
    <r>
      <rPr>
        <b/>
        <sz val="12"/>
        <color indexed="10"/>
        <rFont val="Arial"/>
        <family val="2"/>
      </rPr>
      <t xml:space="preserve">      </t>
    </r>
    <r>
      <rPr>
        <b/>
        <sz val="12"/>
        <color indexed="12"/>
        <rFont val="Arial"/>
        <family val="2"/>
      </rPr>
      <t xml:space="preserve">             </t>
    </r>
    <r>
      <rPr>
        <b/>
        <sz val="14"/>
        <color indexed="12"/>
        <rFont val="Arial"/>
        <family val="2"/>
      </rPr>
      <t xml:space="preserve"> RETRIBUZIONE </t>
    </r>
    <r>
      <rPr>
        <b/>
        <sz val="12"/>
        <color indexed="10"/>
        <rFont val="Arial"/>
        <family val="2"/>
      </rPr>
      <t xml:space="preserve"> </t>
    </r>
  </si>
  <si>
    <r>
      <t>STIPENDIO+I.I.S.+GRATIFICAZIONE</t>
    </r>
    <r>
      <rPr>
        <i/>
        <sz val="10"/>
        <color indexed="12"/>
        <rFont val="Arial"/>
        <family val="2"/>
      </rPr>
      <t xml:space="preserve"> (conglobato)</t>
    </r>
  </si>
  <si>
    <r>
      <t>CONGUAGLI-</t>
    </r>
    <r>
      <rPr>
        <i/>
        <sz val="10"/>
        <color indexed="12"/>
        <rFont val="Arial"/>
        <family val="2"/>
      </rPr>
      <t>(relativi a competenze anno in corso)</t>
    </r>
  </si>
  <si>
    <r>
      <t xml:space="preserve">1) </t>
    </r>
    <r>
      <rPr>
        <sz val="10"/>
        <rFont val="Times New Roman"/>
        <family val="1"/>
      </rPr>
      <t>Detrazione per</t>
    </r>
    <r>
      <rPr>
        <b/>
        <sz val="10"/>
        <color indexed="12"/>
        <rFont val="Times New Roman"/>
        <family val="1"/>
      </rPr>
      <t xml:space="preserve"> Redditi da Lavoro Dipendente</t>
    </r>
    <r>
      <rPr>
        <sz val="10"/>
        <color indexed="12"/>
        <rFont val="Times New Roman"/>
        <family val="1"/>
      </rPr>
      <t xml:space="preserve"> </t>
    </r>
  </si>
  <si>
    <r>
      <t xml:space="preserve">2) </t>
    </r>
    <r>
      <rPr>
        <b/>
        <sz val="10"/>
        <color indexed="12"/>
        <rFont val="Times New Roman"/>
        <family val="1"/>
      </rPr>
      <t>Ulteriore detrazione</t>
    </r>
    <r>
      <rPr>
        <sz val="10"/>
        <rFont val="Times New Roman"/>
        <family val="1"/>
      </rPr>
      <t xml:space="preserve"> per </t>
    </r>
    <r>
      <rPr>
        <b/>
        <sz val="10"/>
        <color indexed="12"/>
        <rFont val="Times New Roman"/>
        <family val="1"/>
      </rPr>
      <t xml:space="preserve">Redditi da Lav. Dipendente </t>
    </r>
  </si>
  <si>
    <r>
      <t xml:space="preserve">3) </t>
    </r>
    <r>
      <rPr>
        <b/>
        <sz val="10"/>
        <color indexed="12"/>
        <rFont val="Times New Roman"/>
        <family val="1"/>
      </rPr>
      <t xml:space="preserve">Coniuge non legalm. separato </t>
    </r>
    <r>
      <rPr>
        <sz val="10"/>
        <color indexed="12"/>
        <rFont val="Times New Roman"/>
        <family val="1"/>
      </rPr>
      <t>(SI - NO) (N° mesi diritto)</t>
    </r>
  </si>
  <si>
    <r>
      <t xml:space="preserve">4) </t>
    </r>
    <r>
      <rPr>
        <b/>
        <sz val="10"/>
        <color indexed="12"/>
        <rFont val="Times New Roman"/>
        <family val="1"/>
      </rPr>
      <t>Ulteriore detrazione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  "     "  </t>
    </r>
    <r>
      <rPr>
        <sz val="10"/>
        <color indexed="12"/>
        <rFont val="Times New Roman"/>
        <family val="1"/>
      </rPr>
      <t xml:space="preserve"> (SI - NO) (N° mesi diritto)</t>
    </r>
  </si>
  <si>
    <r>
      <t xml:space="preserve">5) </t>
    </r>
    <r>
      <rPr>
        <b/>
        <sz val="10"/>
        <color indexed="12"/>
        <rFont val="Times New Roman"/>
        <family val="1"/>
      </rPr>
      <t>Primo figlio,</t>
    </r>
    <r>
      <rPr>
        <b/>
        <sz val="10"/>
        <rFont val="Times New Roman"/>
        <family val="1"/>
      </rPr>
      <t xml:space="preserve"> </t>
    </r>
    <r>
      <rPr>
        <b/>
        <sz val="10"/>
        <color indexed="12"/>
        <rFont val="Times New Roman"/>
        <family val="1"/>
      </rPr>
      <t>in assenza dell'altro genitore</t>
    </r>
    <r>
      <rPr>
        <sz val="10"/>
        <color indexed="12"/>
        <rFont val="Times New Roman"/>
        <family val="1"/>
      </rPr>
      <t xml:space="preserve">  (1) (N° mesi)</t>
    </r>
  </si>
  <si>
    <r>
      <t xml:space="preserve">6) </t>
    </r>
    <r>
      <rPr>
        <b/>
        <sz val="10"/>
        <rFont val="Times New Roman"/>
        <family val="1"/>
      </rPr>
      <t xml:space="preserve">Figli </t>
    </r>
    <r>
      <rPr>
        <b/>
        <sz val="10"/>
        <color indexed="12"/>
        <rFont val="Times New Roman"/>
        <family val="1"/>
      </rPr>
      <t>minori di tre anni</t>
    </r>
    <r>
      <rPr>
        <sz val="10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>(esclusi figli punto 5,8 e 9)</t>
    </r>
    <r>
      <rPr>
        <sz val="10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>(n.figli)</t>
    </r>
  </si>
  <si>
    <r>
      <t xml:space="preserve">7) </t>
    </r>
    <r>
      <rPr>
        <b/>
        <sz val="10"/>
        <rFont val="Times New Roman"/>
        <family val="1"/>
      </rPr>
      <t xml:space="preserve">Figli </t>
    </r>
    <r>
      <rPr>
        <b/>
        <sz val="10"/>
        <color indexed="12"/>
        <rFont val="Times New Roman"/>
        <family val="1"/>
      </rPr>
      <t>maggiori di tre anni</t>
    </r>
    <r>
      <rPr>
        <sz val="10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 xml:space="preserve">      "        "        "        "          "</t>
    </r>
  </si>
  <si>
    <r>
      <t xml:space="preserve">8) </t>
    </r>
    <r>
      <rPr>
        <b/>
        <sz val="10"/>
        <rFont val="Times New Roman"/>
        <family val="1"/>
      </rPr>
      <t xml:space="preserve">Figli </t>
    </r>
    <r>
      <rPr>
        <b/>
        <sz val="10"/>
        <color indexed="12"/>
        <rFont val="Times New Roman"/>
        <family val="1"/>
      </rPr>
      <t>disabili min 3 anni</t>
    </r>
    <r>
      <rPr>
        <b/>
        <sz val="10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>(L.104/92) (esclusi figli punto 5)</t>
    </r>
  </si>
  <si>
    <r>
      <t xml:space="preserve">9) </t>
    </r>
    <r>
      <rPr>
        <b/>
        <sz val="10"/>
        <rFont val="Times New Roman"/>
        <family val="1"/>
      </rPr>
      <t xml:space="preserve">Figli </t>
    </r>
    <r>
      <rPr>
        <b/>
        <sz val="10"/>
        <color indexed="12"/>
        <rFont val="Times New Roman"/>
        <family val="1"/>
      </rPr>
      <t>disabili magg 3 anni</t>
    </r>
    <r>
      <rPr>
        <sz val="10"/>
        <color indexed="12"/>
        <rFont val="Times New Roman"/>
        <family val="1"/>
      </rPr>
      <t xml:space="preserve"> (L.104/92) (esclusi figli punto 5)</t>
    </r>
  </si>
  <si>
    <r>
      <t xml:space="preserve">10) </t>
    </r>
    <r>
      <rPr>
        <b/>
        <sz val="10"/>
        <rFont val="Times New Roman"/>
        <family val="1"/>
      </rPr>
      <t>Altro familiare</t>
    </r>
    <r>
      <rPr>
        <sz val="10"/>
        <rFont val="Times New Roman"/>
        <family val="1"/>
      </rPr>
      <t xml:space="preserve"> a carico </t>
    </r>
    <r>
      <rPr>
        <sz val="10"/>
        <color indexed="12"/>
        <rFont val="Times New Roman"/>
        <family val="1"/>
      </rPr>
      <t>(N° fam.) (num. mesi diritto) (%)</t>
    </r>
  </si>
  <si>
    <r>
      <t>N° complessivo dei figli</t>
    </r>
    <r>
      <rPr>
        <b/>
        <i/>
        <sz val="11"/>
        <color indexed="9"/>
        <rFont val="Times New Roman"/>
        <family val="1"/>
      </rPr>
      <t xml:space="preserve"> __ </t>
    </r>
    <r>
      <rPr>
        <b/>
        <i/>
        <sz val="11"/>
        <color indexed="12"/>
        <rFont val="Times New Roman"/>
        <family val="1"/>
      </rPr>
      <t xml:space="preserve">     </t>
    </r>
  </si>
  <si>
    <r>
      <t xml:space="preserve">IRPEF DOVUTA   </t>
    </r>
    <r>
      <rPr>
        <b/>
        <sz val="16"/>
        <color indexed="10"/>
        <rFont val="Times New Roman"/>
        <family val="1"/>
      </rPr>
      <t>(imposta netta)</t>
    </r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</si>
</sst>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_-[$€]\ * #,##0.00_-;\-[$€]\ * #,##0.00_-;_-[$€]\ * &quot;-&quot;??_-;_-@_-"/>
    <numFmt numFmtId="167" formatCode="#,##0.00_ ;\-#,##0.00\ "/>
    <numFmt numFmtId="168" formatCode="&quot;L.&quot;\ #,##0;[Red]\-&quot;L.&quot;\ #,##0"/>
    <numFmt numFmtId="169" formatCode="#,##0.00_ ;[Red]\-#,##0.00\ "/>
    <numFmt numFmtId="170" formatCode="#,##0_ ;[Red]\-#,##0\ "/>
    <numFmt numFmtId="171" formatCode="_-* #,##0.0_-;\-* #,##0.0_-;_-* &quot;-&quot;??_-;_-@_-"/>
    <numFmt numFmtId="172" formatCode="_-* #,##0_-;\-* #,##0_-;_-* &quot;-&quot;??_-;_-@_-"/>
    <numFmt numFmtId="173" formatCode="_-* #,##0.000_-;\-* #,##0.000_-;_-* &quot;-&quot;??_-;_-@_-"/>
    <numFmt numFmtId="174" formatCode="_-* #,##0.0000_-;\-* #,##0.0000_-;_-* &quot;-&quot;??_-;_-@_-"/>
    <numFmt numFmtId="175" formatCode="_-* #,##0.00000_-;\-* #,##0.00000_-;_-* &quot;-&quot;??_-;_-@_-"/>
    <numFmt numFmtId="176" formatCode="_-* #,##0.000000_-;\-* #,##0.000000_-;_-* &quot;-&quot;??_-;_-@_-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</numFmts>
  <fonts count="103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8"/>
      <name val="Arial"/>
      <family val="2"/>
    </font>
    <font>
      <b/>
      <sz val="48"/>
      <color indexed="10"/>
      <name val="Times New Roman"/>
      <family val="1"/>
    </font>
    <font>
      <b/>
      <sz val="48"/>
      <color indexed="12"/>
      <name val="Times New Roman"/>
      <family val="1"/>
    </font>
    <font>
      <b/>
      <sz val="14"/>
      <name val="Arial"/>
      <family val="2"/>
    </font>
    <font>
      <b/>
      <sz val="22"/>
      <color indexed="12"/>
      <name val="Times New Roman"/>
      <family val="1"/>
    </font>
    <font>
      <b/>
      <sz val="10"/>
      <name val="Arial"/>
      <family val="2"/>
    </font>
    <font>
      <b/>
      <sz val="24"/>
      <color indexed="10"/>
      <name val="Verdana"/>
      <family val="2"/>
    </font>
    <font>
      <b/>
      <sz val="24"/>
      <color indexed="10"/>
      <name val="Arial"/>
      <family val="2"/>
    </font>
    <font>
      <b/>
      <sz val="16"/>
      <color indexed="12"/>
      <name val="Times New Roman"/>
      <family val="1"/>
    </font>
    <font>
      <b/>
      <sz val="22"/>
      <color indexed="10"/>
      <name val="Times New Roman"/>
      <family val="1"/>
    </font>
    <font>
      <b/>
      <sz val="12"/>
      <name val="Times New Roman"/>
      <family val="1"/>
    </font>
    <font>
      <b/>
      <sz val="18"/>
      <color indexed="10"/>
      <name val="Times New Roman"/>
      <family val="1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2"/>
      <name val="Arial"/>
      <family val="2"/>
    </font>
    <font>
      <b/>
      <sz val="8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4"/>
      <color indexed="12"/>
      <name val="Times New Roman"/>
      <family val="1"/>
    </font>
    <font>
      <sz val="12"/>
      <color indexed="12"/>
      <name val="Times New Roman"/>
      <family val="1"/>
    </font>
    <font>
      <b/>
      <sz val="16"/>
      <color indexed="12"/>
      <name val="Arial"/>
      <family val="2"/>
    </font>
    <font>
      <b/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12"/>
      <name val="Times New Roman"/>
      <family val="1"/>
    </font>
    <font>
      <i/>
      <sz val="10"/>
      <name val="Arial"/>
      <family val="2"/>
    </font>
    <font>
      <b/>
      <sz val="16"/>
      <color indexed="10"/>
      <name val="Arial"/>
      <family val="2"/>
    </font>
    <font>
      <sz val="9"/>
      <color indexed="12"/>
      <name val="Arial"/>
      <family val="2"/>
    </font>
    <font>
      <sz val="8"/>
      <color indexed="12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i/>
      <sz val="8"/>
      <color indexed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0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sz val="11"/>
      <color indexed="9"/>
      <name val="Times New Roman"/>
      <family val="1"/>
    </font>
    <font>
      <b/>
      <i/>
      <sz val="11"/>
      <color indexed="12"/>
      <name val="Times New Roman"/>
      <family val="1"/>
    </font>
    <font>
      <b/>
      <sz val="14"/>
      <color indexed="10"/>
      <name val="Arial"/>
      <family val="2"/>
    </font>
    <font>
      <i/>
      <sz val="12"/>
      <name val="Times New Roman"/>
      <family val="1"/>
    </font>
    <font>
      <sz val="8"/>
      <color indexed="45"/>
      <name val="Arial"/>
      <family val="2"/>
    </font>
    <font>
      <b/>
      <sz val="16"/>
      <color indexed="10"/>
      <name val="Times New Roman"/>
      <family val="1"/>
    </font>
    <font>
      <b/>
      <sz val="18"/>
      <color indexed="12"/>
      <name val="Times New Roman"/>
      <family val="1"/>
    </font>
    <font>
      <b/>
      <u val="single"/>
      <sz val="12"/>
      <color indexed="10"/>
      <name val="Arial"/>
      <family val="0"/>
    </font>
    <font>
      <sz val="8"/>
      <color indexed="12"/>
      <name val="Arial"/>
      <family val="0"/>
    </font>
    <font>
      <b/>
      <sz val="11"/>
      <color indexed="10"/>
      <name val="Times New Roman"/>
      <family val="1"/>
    </font>
    <font>
      <sz val="8"/>
      <name val="Times New Roman"/>
      <family val="1"/>
    </font>
    <font>
      <b/>
      <sz val="13"/>
      <name val="Arial"/>
      <family val="2"/>
    </font>
    <font>
      <sz val="14"/>
      <name val="Arial"/>
      <family val="2"/>
    </font>
    <font>
      <i/>
      <sz val="12"/>
      <color indexed="12"/>
      <name val="Arial"/>
      <family val="2"/>
    </font>
    <font>
      <b/>
      <i/>
      <sz val="14"/>
      <color indexed="12"/>
      <name val="Arial"/>
      <family val="2"/>
    </font>
    <font>
      <b/>
      <sz val="10"/>
      <color indexed="12"/>
      <name val="Arial"/>
      <family val="0"/>
    </font>
    <font>
      <b/>
      <sz val="11"/>
      <color indexed="12"/>
      <name val="Arial"/>
      <family val="2"/>
    </font>
    <font>
      <b/>
      <i/>
      <sz val="11"/>
      <color indexed="12"/>
      <name val="Tahoma"/>
      <family val="2"/>
    </font>
    <font>
      <b/>
      <sz val="8"/>
      <name val="Tahoma"/>
      <family val="0"/>
    </font>
    <font>
      <b/>
      <i/>
      <sz val="12"/>
      <color indexed="10"/>
      <name val="Tahoma"/>
      <family val="2"/>
    </font>
    <font>
      <b/>
      <i/>
      <sz val="12"/>
      <color indexed="12"/>
      <name val="Tahoma"/>
      <family val="2"/>
    </font>
    <font>
      <b/>
      <i/>
      <u val="single"/>
      <sz val="12"/>
      <color indexed="10"/>
      <name val="Tahoma"/>
      <family val="2"/>
    </font>
    <font>
      <b/>
      <sz val="10"/>
      <name val="Tahoma"/>
      <family val="2"/>
    </font>
    <font>
      <b/>
      <sz val="12"/>
      <color indexed="10"/>
      <name val="Tahoma"/>
      <family val="2"/>
    </font>
    <font>
      <b/>
      <sz val="12"/>
      <color indexed="12"/>
      <name val="Tahoma"/>
      <family val="2"/>
    </font>
    <font>
      <b/>
      <sz val="12"/>
      <name val="Tahoma"/>
      <family val="2"/>
    </font>
    <font>
      <b/>
      <i/>
      <sz val="16"/>
      <color indexed="10"/>
      <name val="Tahoma"/>
      <family val="2"/>
    </font>
    <font>
      <sz val="8"/>
      <name val="Tahoma"/>
      <family val="0"/>
    </font>
    <font>
      <b/>
      <sz val="11"/>
      <color indexed="10"/>
      <name val="Tahoma"/>
      <family val="2"/>
    </font>
    <font>
      <b/>
      <sz val="11"/>
      <color indexed="12"/>
      <name val="Tahoma"/>
      <family val="2"/>
    </font>
    <font>
      <sz val="10"/>
      <color indexed="10"/>
      <name val="Tahoma"/>
      <family val="2"/>
    </font>
    <font>
      <b/>
      <sz val="11"/>
      <name val="Tahoma"/>
      <family val="2"/>
    </font>
    <font>
      <b/>
      <i/>
      <sz val="11"/>
      <color indexed="10"/>
      <name val="Tahoma"/>
      <family val="2"/>
    </font>
    <font>
      <b/>
      <i/>
      <sz val="9"/>
      <color indexed="12"/>
      <name val="Tahoma"/>
      <family val="2"/>
    </font>
    <font>
      <b/>
      <i/>
      <sz val="9"/>
      <color indexed="10"/>
      <name val="Tahoma"/>
      <family val="2"/>
    </font>
    <font>
      <b/>
      <sz val="8"/>
      <color indexed="12"/>
      <name val="Tahoma"/>
      <family val="2"/>
    </font>
    <font>
      <b/>
      <i/>
      <sz val="16"/>
      <color indexed="12"/>
      <name val="Tahoma"/>
      <family val="2"/>
    </font>
    <font>
      <b/>
      <sz val="16"/>
      <color indexed="12"/>
      <name val="Tahoma"/>
      <family val="2"/>
    </font>
    <font>
      <b/>
      <u val="single"/>
      <sz val="11"/>
      <color indexed="10"/>
      <name val="Tahoma"/>
      <family val="2"/>
    </font>
    <font>
      <b/>
      <u val="single"/>
      <sz val="11"/>
      <color indexed="12"/>
      <name val="Tahoma"/>
      <family val="2"/>
    </font>
    <font>
      <b/>
      <i/>
      <sz val="18"/>
      <color indexed="10"/>
      <name val="Times New Roman"/>
      <family val="1"/>
    </font>
    <font>
      <b/>
      <i/>
      <sz val="16"/>
      <color indexed="12"/>
      <name val="Times New Roman"/>
      <family val="1"/>
    </font>
    <font>
      <b/>
      <i/>
      <sz val="16"/>
      <color indexed="10"/>
      <name val="Times New Roman"/>
      <family val="1"/>
    </font>
    <font>
      <b/>
      <sz val="10"/>
      <color indexed="10"/>
      <name val="Tahoma"/>
      <family val="2"/>
    </font>
    <font>
      <sz val="11"/>
      <name val="Tahoma"/>
      <family val="2"/>
    </font>
    <font>
      <i/>
      <sz val="12"/>
      <color indexed="12"/>
      <name val="Times New Roman"/>
      <family val="1"/>
    </font>
    <font>
      <i/>
      <sz val="12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 style="thin"/>
      <right style="thin"/>
      <top style="thin"/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12"/>
      </right>
      <top style="thin"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double">
        <color indexed="12"/>
      </top>
      <bottom style="double">
        <color indexed="10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>
        <color indexed="12"/>
      </top>
      <bottom style="thin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double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2"/>
      </right>
      <top style="double">
        <color indexed="10"/>
      </top>
      <bottom style="double">
        <color indexed="10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4" fillId="3" borderId="0" xfId="0" applyFont="1" applyFill="1" applyBorder="1" applyAlignment="1" applyProtection="1">
      <alignment horizontal="left"/>
      <protection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horizontal="center" vertical="top"/>
      <protection/>
    </xf>
    <xf numFmtId="0" fontId="10" fillId="3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0" fillId="3" borderId="0" xfId="0" applyFont="1" applyFill="1" applyAlignment="1" applyProtection="1">
      <alignment vertical="top"/>
      <protection/>
    </xf>
    <xf numFmtId="0" fontId="16" fillId="3" borderId="0" xfId="0" applyFont="1" applyFill="1" applyBorder="1" applyAlignment="1" applyProtection="1">
      <alignment horizontal="center" vertical="center"/>
      <protection/>
    </xf>
    <xf numFmtId="0" fontId="17" fillId="3" borderId="0" xfId="0" applyFont="1" applyFill="1" applyBorder="1" applyAlignment="1" applyProtection="1">
      <alignment/>
      <protection/>
    </xf>
    <xf numFmtId="0" fontId="25" fillId="3" borderId="0" xfId="0" applyFont="1" applyFill="1" applyBorder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43" fontId="26" fillId="0" borderId="1" xfId="0" applyNumberFormat="1" applyFont="1" applyBorder="1" applyAlignment="1" applyProtection="1">
      <alignment vertical="center"/>
      <protection/>
    </xf>
    <xf numFmtId="0" fontId="0" fillId="3" borderId="0" xfId="0" applyFill="1" applyBorder="1" applyAlignment="1" applyProtection="1">
      <alignment/>
      <protection/>
    </xf>
    <xf numFmtId="0" fontId="4" fillId="3" borderId="2" xfId="0" applyFont="1" applyFill="1" applyBorder="1" applyAlignment="1" applyProtection="1">
      <alignment horizontal="left"/>
      <protection/>
    </xf>
    <xf numFmtId="0" fontId="25" fillId="0" borderId="0" xfId="0" applyFont="1" applyBorder="1" applyAlignment="1" applyProtection="1">
      <alignment/>
      <protection/>
    </xf>
    <xf numFmtId="43" fontId="26" fillId="0" borderId="1" xfId="18" applyFont="1" applyBorder="1" applyAlignment="1" applyProtection="1">
      <alignment vertical="center"/>
      <protection/>
    </xf>
    <xf numFmtId="0" fontId="4" fillId="3" borderId="0" xfId="0" applyFont="1" applyFill="1" applyBorder="1" applyAlignment="1" applyProtection="1">
      <alignment vertical="center" wrapText="1"/>
      <protection/>
    </xf>
    <xf numFmtId="43" fontId="26" fillId="3" borderId="3" xfId="20" applyNumberFormat="1" applyFont="1" applyFill="1" applyBorder="1" applyAlignment="1" applyProtection="1">
      <alignment horizontal="right" vertical="center"/>
      <protection/>
    </xf>
    <xf numFmtId="43" fontId="27" fillId="3" borderId="3" xfId="0" applyNumberFormat="1" applyFont="1" applyFill="1" applyBorder="1" applyAlignment="1" applyProtection="1">
      <alignment vertical="center"/>
      <protection/>
    </xf>
    <xf numFmtId="43" fontId="26" fillId="3" borderId="4" xfId="18" applyFont="1" applyFill="1" applyBorder="1" applyAlignment="1" applyProtection="1">
      <alignment vertical="center"/>
      <protection/>
    </xf>
    <xf numFmtId="0" fontId="29" fillId="3" borderId="0" xfId="0" applyFont="1" applyFill="1" applyBorder="1" applyAlignment="1" applyProtection="1">
      <alignment vertical="center" wrapText="1"/>
      <protection/>
    </xf>
    <xf numFmtId="43" fontId="21" fillId="3" borderId="0" xfId="18" applyFont="1" applyFill="1" applyBorder="1" applyAlignment="1" applyProtection="1">
      <alignment vertical="center"/>
      <protection/>
    </xf>
    <xf numFmtId="167" fontId="20" fillId="0" borderId="5" xfId="20" applyNumberFormat="1" applyFont="1" applyFill="1" applyBorder="1" applyAlignment="1" applyProtection="1">
      <alignment horizontal="center" vertical="center"/>
      <protection/>
    </xf>
    <xf numFmtId="0" fontId="32" fillId="3" borderId="0" xfId="0" applyFont="1" applyFill="1" applyBorder="1" applyAlignment="1" applyProtection="1">
      <alignment horizontal="center" vertical="center"/>
      <protection/>
    </xf>
    <xf numFmtId="43" fontId="33" fillId="3" borderId="0" xfId="20" applyNumberFormat="1" applyFont="1" applyFill="1" applyBorder="1" applyAlignment="1" applyProtection="1">
      <alignment horizontal="right" vertical="center"/>
      <protection/>
    </xf>
    <xf numFmtId="0" fontId="34" fillId="3" borderId="6" xfId="0" applyFont="1" applyFill="1" applyBorder="1" applyAlignment="1" applyProtection="1">
      <alignment horizontal="center" vertical="center"/>
      <protection/>
    </xf>
    <xf numFmtId="0" fontId="35" fillId="3" borderId="7" xfId="0" applyFont="1" applyFill="1" applyBorder="1" applyAlignment="1" applyProtection="1">
      <alignment horizontal="center" vertical="center"/>
      <protection/>
    </xf>
    <xf numFmtId="4" fontId="0" fillId="0" borderId="0" xfId="0" applyNumberFormat="1" applyAlignment="1" applyProtection="1">
      <alignment/>
      <protection/>
    </xf>
    <xf numFmtId="0" fontId="37" fillId="3" borderId="8" xfId="0" applyFont="1" applyFill="1" applyBorder="1" applyAlignment="1" applyProtection="1">
      <alignment horizontal="right" vertical="center" wrapText="1"/>
      <protection/>
    </xf>
    <xf numFmtId="4" fontId="0" fillId="3" borderId="9" xfId="0" applyNumberFormat="1" applyFont="1" applyFill="1" applyBorder="1" applyAlignment="1" applyProtection="1">
      <alignment horizontal="center" vertical="center" wrapText="1"/>
      <protection/>
    </xf>
    <xf numFmtId="10" fontId="0" fillId="3" borderId="9" xfId="0" applyNumberFormat="1" applyFont="1" applyFill="1" applyBorder="1" applyAlignment="1" applyProtection="1">
      <alignment horizontal="center" vertical="center" wrapText="1"/>
      <protection/>
    </xf>
    <xf numFmtId="0" fontId="37" fillId="3" borderId="10" xfId="0" applyFont="1" applyFill="1" applyBorder="1" applyAlignment="1" applyProtection="1">
      <alignment horizontal="right" vertical="center" wrapText="1"/>
      <protection/>
    </xf>
    <xf numFmtId="4" fontId="0" fillId="3" borderId="4" xfId="0" applyNumberFormat="1" applyFont="1" applyFill="1" applyBorder="1" applyAlignment="1" applyProtection="1">
      <alignment horizontal="center" vertical="center" wrapText="1"/>
      <protection/>
    </xf>
    <xf numFmtId="10" fontId="0" fillId="3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43" fontId="39" fillId="3" borderId="0" xfId="20" applyNumberFormat="1" applyFont="1" applyFill="1" applyBorder="1" applyAlignment="1" applyProtection="1">
      <alignment vertical="center"/>
      <protection/>
    </xf>
    <xf numFmtId="0" fontId="40" fillId="3" borderId="0" xfId="0" applyFont="1" applyFill="1" applyBorder="1" applyAlignment="1" applyProtection="1">
      <alignment horizontal="right" vertical="center"/>
      <protection/>
    </xf>
    <xf numFmtId="4" fontId="36" fillId="3" borderId="11" xfId="0" applyNumberFormat="1" applyFont="1" applyFill="1" applyBorder="1" applyAlignment="1" applyProtection="1">
      <alignment horizontal="center" vertical="center"/>
      <protection/>
    </xf>
    <xf numFmtId="0" fontId="32" fillId="3" borderId="0" xfId="0" applyFont="1" applyFill="1" applyBorder="1" applyAlignment="1" applyProtection="1">
      <alignment vertical="center"/>
      <protection/>
    </xf>
    <xf numFmtId="0" fontId="0" fillId="3" borderId="0" xfId="0" applyFont="1" applyFill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/>
      <protection/>
    </xf>
    <xf numFmtId="0" fontId="26" fillId="3" borderId="0" xfId="0" applyFont="1" applyFill="1" applyBorder="1" applyAlignment="1" applyProtection="1">
      <alignment horizontal="center"/>
      <protection/>
    </xf>
    <xf numFmtId="0" fontId="4" fillId="4" borderId="0" xfId="0" applyFont="1" applyFill="1" applyBorder="1" applyAlignment="1" applyProtection="1">
      <alignment/>
      <protection/>
    </xf>
    <xf numFmtId="0" fontId="41" fillId="4" borderId="0" xfId="0" applyFont="1" applyFill="1" applyBorder="1" applyAlignment="1" applyProtection="1">
      <alignment horizontal="center"/>
      <protection/>
    </xf>
    <xf numFmtId="0" fontId="42" fillId="4" borderId="12" xfId="0" applyFont="1" applyFill="1" applyBorder="1" applyAlignment="1" applyProtection="1">
      <alignment horizontal="center"/>
      <protection/>
    </xf>
    <xf numFmtId="0" fontId="43" fillId="4" borderId="0" xfId="0" applyFont="1" applyFill="1" applyBorder="1" applyAlignment="1" applyProtection="1">
      <alignment horizont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/>
      <protection/>
    </xf>
    <xf numFmtId="0" fontId="48" fillId="4" borderId="0" xfId="0" applyFont="1" applyFill="1" applyBorder="1" applyAlignment="1" applyProtection="1">
      <alignment horizontal="center" vertical="center" wrapText="1"/>
      <protection/>
    </xf>
    <xf numFmtId="43" fontId="0" fillId="3" borderId="13" xfId="20" applyNumberFormat="1" applyFont="1" applyFill="1" applyBorder="1" applyAlignment="1" applyProtection="1">
      <alignment vertical="center"/>
      <protection/>
    </xf>
    <xf numFmtId="0" fontId="18" fillId="5" borderId="14" xfId="0" applyFont="1" applyFill="1" applyBorder="1" applyAlignment="1" applyProtection="1">
      <alignment horizontal="center" vertical="center"/>
      <protection locked="0"/>
    </xf>
    <xf numFmtId="0" fontId="49" fillId="4" borderId="0" xfId="0" applyFont="1" applyFill="1" applyBorder="1" applyAlignment="1" applyProtection="1">
      <alignment horizontal="left" vertical="center" wrapText="1"/>
      <protection/>
    </xf>
    <xf numFmtId="43" fontId="50" fillId="0" borderId="4" xfId="0" applyNumberFormat="1" applyFont="1" applyBorder="1" applyAlignment="1" applyProtection="1">
      <alignment horizontal="center"/>
      <protection/>
    </xf>
    <xf numFmtId="2" fontId="43" fillId="4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right" wrapText="1"/>
      <protection/>
    </xf>
    <xf numFmtId="43" fontId="9" fillId="0" borderId="0" xfId="18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3" fontId="0" fillId="0" borderId="4" xfId="0" applyNumberFormat="1" applyFont="1" applyFill="1" applyBorder="1" applyAlignment="1" applyProtection="1">
      <alignment/>
      <protection/>
    </xf>
    <xf numFmtId="0" fontId="51" fillId="4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18" fillId="5" borderId="15" xfId="0" applyFont="1" applyFill="1" applyBorder="1" applyAlignment="1" applyProtection="1">
      <alignment horizontal="center" vertical="center"/>
      <protection locked="0"/>
    </xf>
    <xf numFmtId="43" fontId="0" fillId="3" borderId="16" xfId="20" applyNumberFormat="1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17" fillId="5" borderId="15" xfId="0" applyNumberFormat="1" applyFont="1" applyFill="1" applyBorder="1" applyAlignment="1" applyProtection="1">
      <alignment horizontal="center" vertical="center"/>
      <protection locked="0"/>
    </xf>
    <xf numFmtId="43" fontId="0" fillId="0" borderId="17" xfId="0" applyNumberFormat="1" applyFont="1" applyFill="1" applyBorder="1" applyAlignment="1" applyProtection="1">
      <alignment/>
      <protection/>
    </xf>
    <xf numFmtId="9" fontId="18" fillId="5" borderId="14" xfId="0" applyNumberFormat="1" applyFont="1" applyFill="1" applyBorder="1" applyAlignment="1" applyProtection="1">
      <alignment horizontal="center" vertical="center"/>
      <protection locked="0"/>
    </xf>
    <xf numFmtId="43" fontId="50" fillId="0" borderId="1" xfId="0" applyNumberFormat="1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53" fillId="0" borderId="0" xfId="0" applyFont="1" applyFill="1" applyBorder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17" fillId="5" borderId="15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/>
    </xf>
    <xf numFmtId="0" fontId="18" fillId="5" borderId="18" xfId="0" applyFont="1" applyFill="1" applyBorder="1" applyAlignment="1" applyProtection="1">
      <alignment horizontal="center" vertical="center"/>
      <protection locked="0"/>
    </xf>
    <xf numFmtId="9" fontId="18" fillId="5" borderId="18" xfId="0" applyNumberFormat="1" applyFont="1" applyFill="1" applyBorder="1" applyAlignment="1" applyProtection="1">
      <alignment horizontal="center" vertical="center"/>
      <protection locked="0"/>
    </xf>
    <xf numFmtId="43" fontId="50" fillId="0" borderId="19" xfId="0" applyNumberFormat="1" applyFont="1" applyBorder="1" applyAlignment="1" applyProtection="1">
      <alignment horizontal="center"/>
      <protection/>
    </xf>
    <xf numFmtId="43" fontId="0" fillId="0" borderId="0" xfId="0" applyNumberForma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 horizontal="left"/>
      <protection/>
    </xf>
    <xf numFmtId="0" fontId="53" fillId="0" borderId="0" xfId="0" applyFont="1" applyAlignment="1" applyProtection="1">
      <alignment horizontal="left"/>
      <protection/>
    </xf>
    <xf numFmtId="0" fontId="18" fillId="5" borderId="4" xfId="0" applyNumberFormat="1" applyFont="1" applyFill="1" applyBorder="1" applyAlignment="1" applyProtection="1">
      <alignment horizontal="center" vertical="center"/>
      <protection locked="0"/>
    </xf>
    <xf numFmtId="0" fontId="18" fillId="5" borderId="4" xfId="0" applyFont="1" applyFill="1" applyBorder="1" applyAlignment="1" applyProtection="1">
      <alignment horizontal="center" vertical="center"/>
      <protection locked="0"/>
    </xf>
    <xf numFmtId="1" fontId="18" fillId="5" borderId="4" xfId="0" applyNumberFormat="1" applyFont="1" applyFill="1" applyBorder="1" applyAlignment="1" applyProtection="1">
      <alignment horizontal="center" vertical="center"/>
      <protection locked="0"/>
    </xf>
    <xf numFmtId="43" fontId="9" fillId="0" borderId="0" xfId="0" applyNumberFormat="1" applyFont="1" applyBorder="1" applyAlignment="1" applyProtection="1">
      <alignment horizontal="right"/>
      <protection/>
    </xf>
    <xf numFmtId="0" fontId="54" fillId="3" borderId="0" xfId="0" applyFont="1" applyFill="1" applyBorder="1" applyAlignment="1" applyProtection="1">
      <alignment horizontal="left" vertical="center" wrapText="1"/>
      <protection/>
    </xf>
    <xf numFmtId="0" fontId="55" fillId="3" borderId="0" xfId="0" applyFont="1" applyFill="1" applyBorder="1" applyAlignment="1" applyProtection="1">
      <alignment horizontal="left" vertical="center" wrapText="1"/>
      <protection/>
    </xf>
    <xf numFmtId="0" fontId="18" fillId="3" borderId="0" xfId="0" applyNumberFormat="1" applyFont="1" applyFill="1" applyBorder="1" applyAlignment="1" applyProtection="1">
      <alignment horizontal="center" vertical="center"/>
      <protection/>
    </xf>
    <xf numFmtId="43" fontId="0" fillId="3" borderId="0" xfId="0" applyNumberFormat="1" applyFont="1" applyFill="1" applyBorder="1" applyAlignment="1" applyProtection="1">
      <alignment/>
      <protection/>
    </xf>
    <xf numFmtId="0" fontId="18" fillId="3" borderId="0" xfId="0" applyFont="1" applyFill="1" applyBorder="1" applyAlignment="1" applyProtection="1">
      <alignment horizontal="center" vertical="center"/>
      <protection/>
    </xf>
    <xf numFmtId="9" fontId="18" fillId="3" borderId="0" xfId="0" applyNumberFormat="1" applyFont="1" applyFill="1" applyBorder="1" applyAlignment="1" applyProtection="1">
      <alignment horizontal="center" vertical="center"/>
      <protection/>
    </xf>
    <xf numFmtId="43" fontId="0" fillId="3" borderId="0" xfId="0" applyNumberFormat="1" applyFill="1" applyBorder="1" applyAlignment="1" applyProtection="1">
      <alignment/>
      <protection/>
    </xf>
    <xf numFmtId="3" fontId="58" fillId="3" borderId="7" xfId="0" applyNumberFormat="1" applyFont="1" applyFill="1" applyBorder="1" applyAlignment="1" applyProtection="1">
      <alignment horizontal="center" vertical="center"/>
      <protection/>
    </xf>
    <xf numFmtId="43" fontId="33" fillId="0" borderId="5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 vertical="center" wrapText="1"/>
      <protection/>
    </xf>
    <xf numFmtId="0" fontId="60" fillId="3" borderId="0" xfId="0" applyFont="1" applyFill="1" applyAlignment="1" applyProtection="1">
      <alignment/>
      <protection/>
    </xf>
    <xf numFmtId="0" fontId="4" fillId="3" borderId="0" xfId="0" applyFont="1" applyFill="1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43" fontId="36" fillId="4" borderId="5" xfId="20" applyNumberFormat="1" applyFont="1" applyFill="1" applyBorder="1" applyAlignment="1" applyProtection="1">
      <alignment horizontal="center" vertical="center"/>
      <protection/>
    </xf>
    <xf numFmtId="9" fontId="38" fillId="0" borderId="20" xfId="20" applyNumberFormat="1" applyFont="1" applyFill="1" applyBorder="1" applyAlignment="1" applyProtection="1">
      <alignment horizontal="center" vertical="center"/>
      <protection/>
    </xf>
    <xf numFmtId="43" fontId="38" fillId="4" borderId="7" xfId="20" applyNumberFormat="1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horizontal="right" vertical="center"/>
      <protection/>
    </xf>
    <xf numFmtId="43" fontId="38" fillId="0" borderId="5" xfId="0" applyNumberFormat="1" applyFont="1" applyFill="1" applyBorder="1" applyAlignment="1" applyProtection="1">
      <alignment horizontal="center" vertical="center"/>
      <protection/>
    </xf>
    <xf numFmtId="0" fontId="64" fillId="3" borderId="0" xfId="0" applyFont="1" applyFill="1" applyAlignment="1" applyProtection="1">
      <alignment horizontal="center"/>
      <protection/>
    </xf>
    <xf numFmtId="0" fontId="61" fillId="5" borderId="7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/>
      <protection/>
    </xf>
    <xf numFmtId="0" fontId="48" fillId="5" borderId="7" xfId="0" applyFont="1" applyFill="1" applyBorder="1" applyAlignment="1" applyProtection="1">
      <alignment horizontal="center" vertical="center" wrapText="1"/>
      <protection locked="0"/>
    </xf>
    <xf numFmtId="0" fontId="66" fillId="0" borderId="21" xfId="0" applyFont="1" applyBorder="1" applyAlignment="1" applyProtection="1">
      <alignment horizontal="center"/>
      <protection/>
    </xf>
    <xf numFmtId="0" fontId="66" fillId="0" borderId="22" xfId="0" applyFont="1" applyBorder="1" applyAlignment="1" applyProtection="1">
      <alignment horizontal="center"/>
      <protection/>
    </xf>
    <xf numFmtId="0" fontId="51" fillId="3" borderId="23" xfId="0" applyFont="1" applyFill="1" applyBorder="1" applyAlignment="1" applyProtection="1">
      <alignment vertical="center" wrapText="1"/>
      <protection/>
    </xf>
    <xf numFmtId="43" fontId="67" fillId="0" borderId="14" xfId="20" applyNumberFormat="1" applyFont="1" applyBorder="1" applyAlignment="1" applyProtection="1">
      <alignment horizontal="center" vertical="center"/>
      <protection/>
    </xf>
    <xf numFmtId="10" fontId="68" fillId="5" borderId="24" xfId="0" applyNumberFormat="1" applyFont="1" applyFill="1" applyBorder="1" applyAlignment="1" applyProtection="1">
      <alignment horizontal="center" vertical="center"/>
      <protection locked="0"/>
    </xf>
    <xf numFmtId="43" fontId="33" fillId="0" borderId="5" xfId="20" applyNumberFormat="1" applyFont="1" applyFill="1" applyBorder="1" applyAlignment="1" applyProtection="1">
      <alignment horizontal="center" vertical="center"/>
      <protection/>
    </xf>
    <xf numFmtId="43" fontId="7" fillId="3" borderId="0" xfId="20" applyNumberFormat="1" applyFont="1" applyFill="1" applyBorder="1" applyAlignment="1" applyProtection="1">
      <alignment vertical="center"/>
      <protection/>
    </xf>
    <xf numFmtId="0" fontId="51" fillId="3" borderId="0" xfId="0" applyFont="1" applyFill="1" applyBorder="1" applyAlignment="1" applyProtection="1">
      <alignment vertical="center" wrapText="1"/>
      <protection locked="0"/>
    </xf>
    <xf numFmtId="43" fontId="69" fillId="3" borderId="0" xfId="20" applyNumberFormat="1" applyFont="1" applyFill="1" applyBorder="1" applyAlignment="1" applyProtection="1">
      <alignment vertical="top"/>
      <protection locked="0"/>
    </xf>
    <xf numFmtId="0" fontId="70" fillId="2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horizontal="left"/>
      <protection/>
    </xf>
    <xf numFmtId="0" fontId="9" fillId="3" borderId="0" xfId="0" applyFont="1" applyFill="1" applyBorder="1" applyAlignment="1" applyProtection="1">
      <alignment horizontal="center" vertical="top"/>
      <protection locked="0"/>
    </xf>
    <xf numFmtId="0" fontId="11" fillId="3" borderId="0" xfId="0" applyFont="1" applyFill="1" applyBorder="1" applyAlignment="1" applyProtection="1">
      <alignment horizontal="center" vertical="center" wrapText="1"/>
      <protection locked="0"/>
    </xf>
    <xf numFmtId="43" fontId="71" fillId="0" borderId="0" xfId="0" applyNumberFormat="1" applyFont="1" applyFill="1" applyAlignment="1" applyProtection="1">
      <alignment/>
      <protection/>
    </xf>
    <xf numFmtId="43" fontId="71" fillId="0" borderId="0" xfId="0" applyNumberFormat="1" applyFont="1" applyFill="1" applyAlignment="1" applyProtection="1">
      <alignment vertical="center"/>
      <protection/>
    </xf>
    <xf numFmtId="4" fontId="0" fillId="3" borderId="25" xfId="0" applyNumberFormat="1" applyFont="1" applyFill="1" applyBorder="1" applyAlignment="1" applyProtection="1">
      <alignment horizontal="center" vertical="center" wrapText="1"/>
      <protection/>
    </xf>
    <xf numFmtId="4" fontId="32" fillId="3" borderId="0" xfId="0" applyNumberFormat="1" applyFont="1" applyFill="1" applyBorder="1" applyAlignment="1" applyProtection="1">
      <alignment horizontal="center" vertical="center"/>
      <protection/>
    </xf>
    <xf numFmtId="43" fontId="0" fillId="0" borderId="0" xfId="0" applyNumberFormat="1" applyFill="1" applyAlignment="1" applyProtection="1">
      <alignment/>
      <protection/>
    </xf>
    <xf numFmtId="0" fontId="18" fillId="3" borderId="0" xfId="0" applyNumberFormat="1" applyFont="1" applyFill="1" applyBorder="1" applyAlignment="1" applyProtection="1">
      <alignment horizontal="center" vertical="center"/>
      <protection locked="0"/>
    </xf>
    <xf numFmtId="0" fontId="18" fillId="3" borderId="0" xfId="0" applyFont="1" applyFill="1" applyBorder="1" applyAlignment="1" applyProtection="1">
      <alignment horizontal="center" vertical="center"/>
      <protection locked="0"/>
    </xf>
    <xf numFmtId="9" fontId="18" fillId="3" borderId="0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/>
      <protection locked="0"/>
    </xf>
    <xf numFmtId="0" fontId="64" fillId="3" borderId="0" xfId="0" applyFont="1" applyFill="1" applyAlignment="1" applyProtection="1">
      <alignment horizontal="center"/>
      <protection locked="0"/>
    </xf>
    <xf numFmtId="0" fontId="0" fillId="0" borderId="26" xfId="0" applyBorder="1" applyAlignment="1" applyProtection="1">
      <alignment/>
      <protection/>
    </xf>
    <xf numFmtId="0" fontId="64" fillId="3" borderId="26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43" fontId="17" fillId="3" borderId="0" xfId="20" applyNumberFormat="1" applyFont="1" applyFill="1" applyBorder="1" applyAlignment="1" applyProtection="1">
      <alignment/>
      <protection locked="0"/>
    </xf>
    <xf numFmtId="0" fontId="48" fillId="3" borderId="0" xfId="0" applyFont="1" applyFill="1" applyBorder="1" applyAlignment="1" applyProtection="1">
      <alignment horizontal="center" vertical="center" wrapText="1"/>
      <protection locked="0"/>
    </xf>
    <xf numFmtId="0" fontId="66" fillId="0" borderId="27" xfId="0" applyFont="1" applyBorder="1" applyAlignment="1" applyProtection="1">
      <alignment horizontal="center"/>
      <protection/>
    </xf>
    <xf numFmtId="43" fontId="67" fillId="5" borderId="14" xfId="20" applyNumberFormat="1" applyFont="1" applyFill="1" applyBorder="1" applyAlignment="1" applyProtection="1">
      <alignment horizontal="center" vertical="center"/>
      <protection locked="0"/>
    </xf>
    <xf numFmtId="43" fontId="7" fillId="3" borderId="0" xfId="20" applyNumberFormat="1" applyFont="1" applyFill="1" applyBorder="1" applyAlignment="1" applyProtection="1">
      <alignment vertical="center"/>
      <protection locked="0"/>
    </xf>
    <xf numFmtId="43" fontId="24" fillId="5" borderId="20" xfId="0" applyNumberFormat="1" applyFont="1" applyFill="1" applyBorder="1" applyAlignment="1" applyProtection="1">
      <alignment vertical="center"/>
      <protection locked="0"/>
    </xf>
    <xf numFmtId="0" fontId="23" fillId="0" borderId="28" xfId="0" applyFont="1" applyBorder="1" applyAlignment="1" applyProtection="1">
      <alignment vertical="center"/>
      <protection locked="0"/>
    </xf>
    <xf numFmtId="0" fontId="23" fillId="0" borderId="24" xfId="0" applyFont="1" applyBorder="1" applyAlignment="1" applyProtection="1">
      <alignment vertical="center"/>
      <protection locked="0"/>
    </xf>
    <xf numFmtId="0" fontId="23" fillId="0" borderId="20" xfId="0" applyFont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4" fillId="3" borderId="0" xfId="0" applyFont="1" applyFill="1" applyAlignment="1" applyProtection="1">
      <alignment/>
      <protection locked="0"/>
    </xf>
    <xf numFmtId="0" fontId="4" fillId="3" borderId="28" xfId="0" applyFont="1" applyFill="1" applyBorder="1" applyAlignment="1" applyProtection="1">
      <alignment/>
      <protection locked="0"/>
    </xf>
    <xf numFmtId="0" fontId="4" fillId="3" borderId="24" xfId="0" applyFont="1" applyFill="1" applyBorder="1" applyAlignment="1" applyProtection="1">
      <alignment/>
      <protection locked="0"/>
    </xf>
    <xf numFmtId="0" fontId="4" fillId="3" borderId="0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vertical="center" wrapText="1"/>
      <protection locked="0"/>
    </xf>
    <xf numFmtId="0" fontId="4" fillId="3" borderId="29" xfId="0" applyFont="1" applyFill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4" fontId="4" fillId="3" borderId="30" xfId="0" applyNumberFormat="1" applyFont="1" applyFill="1" applyBorder="1" applyAlignment="1" applyProtection="1">
      <alignment horizontal="right"/>
      <protection locked="0"/>
    </xf>
    <xf numFmtId="0" fontId="0" fillId="2" borderId="0" xfId="0" applyFill="1" applyAlignment="1" applyProtection="1">
      <alignment horizontal="center"/>
      <protection/>
    </xf>
    <xf numFmtId="0" fontId="7" fillId="3" borderId="0" xfId="0" applyFon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 applyProtection="1">
      <alignment horizontal="center" vertical="top" wrapText="1"/>
      <protection locked="0"/>
    </xf>
    <xf numFmtId="43" fontId="18" fillId="5" borderId="31" xfId="20" applyNumberFormat="1" applyFont="1" applyFill="1" applyBorder="1" applyAlignment="1" applyProtection="1">
      <alignment horizontal="right" vertical="center"/>
      <protection locked="0"/>
    </xf>
    <xf numFmtId="0" fontId="14" fillId="3" borderId="4" xfId="0" applyFont="1" applyFill="1" applyBorder="1" applyAlignment="1" applyProtection="1">
      <alignment horizontal="center" vertical="center"/>
      <protection locked="0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4" fillId="3" borderId="24" xfId="0" applyFont="1" applyFill="1" applyBorder="1" applyAlignment="1" applyProtection="1">
      <alignment horizontal="center"/>
      <protection/>
    </xf>
    <xf numFmtId="43" fontId="26" fillId="5" borderId="31" xfId="20" applyNumberFormat="1" applyFont="1" applyFill="1" applyBorder="1" applyAlignment="1" applyProtection="1">
      <alignment horizontal="right" vertical="center"/>
      <protection locked="0"/>
    </xf>
    <xf numFmtId="43" fontId="27" fillId="5" borderId="20" xfId="0" applyNumberFormat="1" applyFont="1" applyFill="1" applyBorder="1" applyAlignment="1" applyProtection="1">
      <alignment vertical="center"/>
      <protection locked="0"/>
    </xf>
    <xf numFmtId="0" fontId="13" fillId="3" borderId="32" xfId="0" applyFont="1" applyFill="1" applyBorder="1" applyAlignment="1" applyProtection="1">
      <alignment horizontal="center" vertical="center"/>
      <protection locked="0"/>
    </xf>
    <xf numFmtId="0" fontId="13" fillId="3" borderId="33" xfId="0" applyFont="1" applyFill="1" applyBorder="1" applyAlignment="1" applyProtection="1">
      <alignment horizontal="center" vertical="center"/>
      <protection locked="0"/>
    </xf>
    <xf numFmtId="0" fontId="13" fillId="3" borderId="34" xfId="0" applyFont="1" applyFill="1" applyBorder="1" applyAlignment="1" applyProtection="1">
      <alignment horizontal="center" vertical="center"/>
      <protection locked="0"/>
    </xf>
    <xf numFmtId="49" fontId="18" fillId="5" borderId="35" xfId="0" applyNumberFormat="1" applyFont="1" applyFill="1" applyBorder="1" applyAlignment="1" applyProtection="1">
      <alignment horizontal="center" vertical="center"/>
      <protection locked="0"/>
    </xf>
    <xf numFmtId="49" fontId="18" fillId="5" borderId="2" xfId="0" applyNumberFormat="1" applyFont="1" applyFill="1" applyBorder="1" applyAlignment="1" applyProtection="1">
      <alignment horizontal="center" vertical="center"/>
      <protection locked="0"/>
    </xf>
    <xf numFmtId="167" fontId="38" fillId="3" borderId="36" xfId="20" applyNumberFormat="1" applyFont="1" applyFill="1" applyBorder="1" applyAlignment="1" applyProtection="1">
      <alignment horizontal="center" vertical="center"/>
      <protection/>
    </xf>
    <xf numFmtId="167" fontId="38" fillId="3" borderId="37" xfId="20" applyNumberFormat="1" applyFont="1" applyFill="1" applyBorder="1" applyAlignment="1" applyProtection="1">
      <alignment horizontal="center" vertical="center"/>
      <protection/>
    </xf>
    <xf numFmtId="0" fontId="30" fillId="3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/>
      <protection/>
    </xf>
    <xf numFmtId="0" fontId="36" fillId="3" borderId="0" xfId="0" applyFont="1" applyFill="1" applyBorder="1" applyAlignment="1" applyProtection="1">
      <alignment horizontal="center" vertical="center" wrapText="1"/>
      <protection/>
    </xf>
    <xf numFmtId="0" fontId="15" fillId="4" borderId="38" xfId="0" applyFont="1" applyFill="1" applyBorder="1" applyAlignment="1" applyProtection="1">
      <alignment horizontal="center" vertical="center" wrapText="1"/>
      <protection/>
    </xf>
    <xf numFmtId="0" fontId="15" fillId="4" borderId="39" xfId="0" applyFont="1" applyFill="1" applyBorder="1" applyAlignment="1" applyProtection="1">
      <alignment horizontal="center" vertical="center" wrapText="1"/>
      <protection/>
    </xf>
    <xf numFmtId="0" fontId="15" fillId="4" borderId="6" xfId="0" applyFont="1" applyFill="1" applyBorder="1" applyAlignment="1" applyProtection="1">
      <alignment horizontal="center" vertical="center" wrapText="1"/>
      <protection/>
    </xf>
    <xf numFmtId="0" fontId="34" fillId="3" borderId="38" xfId="0" applyFont="1" applyFill="1" applyBorder="1" applyAlignment="1" applyProtection="1">
      <alignment horizontal="center" vertical="center"/>
      <protection/>
    </xf>
    <xf numFmtId="0" fontId="34" fillId="3" borderId="6" xfId="0" applyFont="1" applyFill="1" applyBorder="1" applyAlignment="1" applyProtection="1">
      <alignment horizontal="center" vertical="center"/>
      <protection/>
    </xf>
    <xf numFmtId="43" fontId="17" fillId="3" borderId="0" xfId="20" applyNumberFormat="1" applyFont="1" applyFill="1" applyBorder="1" applyAlignment="1" applyProtection="1">
      <alignment horizontal="center"/>
      <protection locked="0"/>
    </xf>
    <xf numFmtId="0" fontId="65" fillId="4" borderId="38" xfId="0" applyFont="1" applyFill="1" applyBorder="1" applyAlignment="1" applyProtection="1">
      <alignment horizontal="center" vertical="center" wrapText="1"/>
      <protection/>
    </xf>
    <xf numFmtId="0" fontId="65" fillId="4" borderId="39" xfId="0" applyFont="1" applyFill="1" applyBorder="1" applyAlignment="1" applyProtection="1">
      <alignment horizontal="center" vertical="center" wrapText="1"/>
      <protection/>
    </xf>
    <xf numFmtId="0" fontId="12" fillId="3" borderId="10" xfId="0" applyFont="1" applyFill="1" applyBorder="1" applyAlignment="1" applyProtection="1">
      <alignment horizontal="center" vertical="center"/>
      <protection locked="0"/>
    </xf>
    <xf numFmtId="0" fontId="12" fillId="3" borderId="16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horizontal="center" vertical="top"/>
      <protection/>
    </xf>
    <xf numFmtId="0" fontId="6" fillId="3" borderId="0" xfId="0" applyFont="1" applyFill="1" applyBorder="1" applyAlignment="1" applyProtection="1">
      <alignment horizontal="center" vertical="center" wrapText="1"/>
      <protection/>
    </xf>
    <xf numFmtId="0" fontId="8" fillId="3" borderId="0" xfId="0" applyFont="1" applyFill="1" applyBorder="1" applyAlignment="1" applyProtection="1">
      <alignment horizontal="center" vertical="center" wrapText="1"/>
      <protection/>
    </xf>
    <xf numFmtId="0" fontId="10" fillId="3" borderId="0" xfId="0" applyFont="1" applyFill="1" applyBorder="1" applyAlignment="1" applyProtection="1">
      <alignment horizontal="center" vertical="center"/>
      <protection locked="0"/>
    </xf>
    <xf numFmtId="43" fontId="17" fillId="3" borderId="40" xfId="20" applyNumberFormat="1" applyFont="1" applyFill="1" applyBorder="1" applyAlignment="1" applyProtection="1">
      <alignment horizontal="center"/>
      <protection/>
    </xf>
    <xf numFmtId="43" fontId="67" fillId="0" borderId="31" xfId="0" applyNumberFormat="1" applyFont="1" applyBorder="1" applyAlignment="1" applyProtection="1">
      <alignment horizontal="center" vertical="center"/>
      <protection/>
    </xf>
    <xf numFmtId="0" fontId="67" fillId="0" borderId="20" xfId="0" applyFont="1" applyBorder="1" applyAlignment="1" applyProtection="1">
      <alignment horizontal="center" vertical="center"/>
      <protection/>
    </xf>
    <xf numFmtId="0" fontId="62" fillId="4" borderId="41" xfId="20" applyNumberFormat="1" applyFont="1" applyFill="1" applyBorder="1" applyAlignment="1" applyProtection="1">
      <alignment horizontal="center" vertical="center" wrapText="1"/>
      <protection/>
    </xf>
    <xf numFmtId="0" fontId="62" fillId="4" borderId="42" xfId="20" applyNumberFormat="1" applyFont="1" applyFill="1" applyBorder="1" applyAlignment="1" applyProtection="1">
      <alignment horizontal="center" vertical="center" wrapText="1"/>
      <protection/>
    </xf>
    <xf numFmtId="0" fontId="62" fillId="4" borderId="43" xfId="20" applyNumberFormat="1" applyFont="1" applyFill="1" applyBorder="1" applyAlignment="1" applyProtection="1">
      <alignment horizontal="center" vertical="center" wrapText="1"/>
      <protection/>
    </xf>
    <xf numFmtId="4" fontId="20" fillId="5" borderId="38" xfId="0" applyNumberFormat="1" applyFont="1" applyFill="1" applyBorder="1" applyAlignment="1" applyProtection="1">
      <alignment horizontal="center" vertical="center"/>
      <protection locked="0"/>
    </xf>
    <xf numFmtId="4" fontId="20" fillId="5" borderId="6" xfId="0" applyNumberFormat="1" applyFont="1" applyFill="1" applyBorder="1" applyAlignment="1" applyProtection="1">
      <alignment horizontal="center" vertical="center"/>
      <protection locked="0"/>
    </xf>
    <xf numFmtId="0" fontId="63" fillId="3" borderId="44" xfId="0" applyFont="1" applyFill="1" applyBorder="1" applyAlignment="1" applyProtection="1">
      <alignment horizontal="right" vertical="center"/>
      <protection/>
    </xf>
    <xf numFmtId="0" fontId="63" fillId="3" borderId="45" xfId="0" applyFont="1" applyFill="1" applyBorder="1" applyAlignment="1" applyProtection="1">
      <alignment horizontal="right" vertical="center"/>
      <protection/>
    </xf>
    <xf numFmtId="43" fontId="15" fillId="4" borderId="38" xfId="20" applyNumberFormat="1" applyFont="1" applyFill="1" applyBorder="1" applyAlignment="1" applyProtection="1">
      <alignment horizontal="center" vertical="center"/>
      <protection/>
    </xf>
    <xf numFmtId="43" fontId="15" fillId="4" borderId="39" xfId="20" applyNumberFormat="1" applyFont="1" applyFill="1" applyBorder="1" applyAlignment="1" applyProtection="1">
      <alignment horizontal="center" vertical="center"/>
      <protection/>
    </xf>
    <xf numFmtId="43" fontId="15" fillId="4" borderId="6" xfId="20" applyNumberFormat="1" applyFont="1" applyFill="1" applyBorder="1" applyAlignment="1" applyProtection="1">
      <alignment horizontal="center" vertical="center"/>
      <protection/>
    </xf>
    <xf numFmtId="43" fontId="17" fillId="5" borderId="31" xfId="20" applyNumberFormat="1" applyFont="1" applyFill="1" applyBorder="1" applyAlignment="1" applyProtection="1">
      <alignment horizontal="right" vertical="center"/>
      <protection locked="0"/>
    </xf>
    <xf numFmtId="43" fontId="28" fillId="5" borderId="20" xfId="0" applyNumberFormat="1" applyFont="1" applyFill="1" applyBorder="1" applyAlignment="1" applyProtection="1">
      <alignment vertical="center"/>
      <protection locked="0"/>
    </xf>
    <xf numFmtId="0" fontId="32" fillId="4" borderId="0" xfId="0" applyFont="1" applyFill="1" applyBorder="1" applyAlignment="1" applyProtection="1">
      <alignment horizontal="center" vertical="center"/>
      <protection/>
    </xf>
    <xf numFmtId="0" fontId="47" fillId="0" borderId="4" xfId="0" applyFont="1" applyFill="1" applyBorder="1" applyAlignment="1" applyProtection="1">
      <alignment horizontal="left" vertical="center" wrapText="1"/>
      <protection/>
    </xf>
    <xf numFmtId="0" fontId="44" fillId="0" borderId="4" xfId="0" applyFont="1" applyFill="1" applyBorder="1" applyAlignment="1" applyProtection="1">
      <alignment horizontal="left" vertical="center" wrapText="1"/>
      <protection/>
    </xf>
    <xf numFmtId="0" fontId="47" fillId="0" borderId="10" xfId="0" applyFont="1" applyFill="1" applyBorder="1" applyAlignment="1" applyProtection="1">
      <alignment horizontal="left" vertical="center" wrapText="1"/>
      <protection/>
    </xf>
    <xf numFmtId="0" fontId="44" fillId="0" borderId="16" xfId="0" applyFont="1" applyFill="1" applyBorder="1" applyAlignment="1" applyProtection="1">
      <alignment horizontal="left" vertical="center" wrapText="1"/>
      <protection/>
    </xf>
    <xf numFmtId="0" fontId="44" fillId="0" borderId="1" xfId="0" applyFont="1" applyFill="1" applyBorder="1" applyAlignment="1" applyProtection="1">
      <alignment horizontal="left" vertical="center" wrapText="1"/>
      <protection/>
    </xf>
    <xf numFmtId="0" fontId="20" fillId="6" borderId="46" xfId="0" applyFont="1" applyFill="1" applyBorder="1" applyAlignment="1" applyProtection="1">
      <alignment horizontal="center" vertical="center" textRotation="90" wrapText="1"/>
      <protection locked="0"/>
    </xf>
    <xf numFmtId="0" fontId="17" fillId="6" borderId="47" xfId="0" applyFont="1" applyFill="1" applyBorder="1" applyAlignment="1" applyProtection="1">
      <alignment horizontal="center" vertical="center" textRotation="90" wrapText="1"/>
      <protection locked="0"/>
    </xf>
    <xf numFmtId="0" fontId="17" fillId="6" borderId="48" xfId="0" applyFont="1" applyFill="1" applyBorder="1" applyAlignment="1" applyProtection="1">
      <alignment horizontal="center" vertical="center" textRotation="90" wrapText="1"/>
      <protection locked="0"/>
    </xf>
    <xf numFmtId="43" fontId="69" fillId="3" borderId="0" xfId="20" applyNumberFormat="1" applyFont="1" applyFill="1" applyBorder="1" applyAlignment="1" applyProtection="1">
      <alignment horizontal="center" vertical="top"/>
      <protection locked="0"/>
    </xf>
    <xf numFmtId="0" fontId="31" fillId="7" borderId="29" xfId="0" applyFont="1" applyFill="1" applyBorder="1" applyAlignment="1" applyProtection="1">
      <alignment horizontal="left" vertical="center" wrapText="1"/>
      <protection/>
    </xf>
    <xf numFmtId="0" fontId="31" fillId="7" borderId="49" xfId="0" applyFont="1" applyFill="1" applyBorder="1" applyAlignment="1" applyProtection="1">
      <alignment horizontal="left" vertical="center" wrapText="1"/>
      <protection/>
    </xf>
    <xf numFmtId="0" fontId="47" fillId="0" borderId="50" xfId="0" applyFont="1" applyFill="1" applyBorder="1" applyAlignment="1" applyProtection="1">
      <alignment horizontal="left" vertical="center" wrapText="1"/>
      <protection/>
    </xf>
    <xf numFmtId="0" fontId="44" fillId="0" borderId="17" xfId="0" applyFont="1" applyFill="1" applyBorder="1" applyAlignment="1" applyProtection="1">
      <alignment horizontal="left" vertical="center" wrapText="1"/>
      <protection/>
    </xf>
    <xf numFmtId="0" fontId="4" fillId="3" borderId="0" xfId="0" applyFont="1" applyFill="1" applyAlignment="1" applyProtection="1">
      <alignment horizontal="center"/>
      <protection/>
    </xf>
    <xf numFmtId="0" fontId="60" fillId="3" borderId="0" xfId="0" applyFont="1" applyFill="1" applyAlignment="1" applyProtection="1">
      <alignment horizontal="center"/>
      <protection/>
    </xf>
    <xf numFmtId="0" fontId="57" fillId="0" borderId="0" xfId="0" applyFont="1" applyFill="1" applyBorder="1" applyAlignment="1" applyProtection="1">
      <alignment horizontal="right" vertical="center" wrapText="1"/>
      <protection/>
    </xf>
    <xf numFmtId="0" fontId="66" fillId="0" borderId="51" xfId="0" applyFont="1" applyBorder="1" applyAlignment="1" applyProtection="1">
      <alignment horizontal="center"/>
      <protection/>
    </xf>
    <xf numFmtId="43" fontId="59" fillId="3" borderId="0" xfId="20" applyNumberFormat="1" applyFont="1" applyFill="1" applyBorder="1" applyAlignment="1" applyProtection="1">
      <alignment horizontal="right"/>
      <protection/>
    </xf>
    <xf numFmtId="43" fontId="26" fillId="5" borderId="20" xfId="20" applyNumberFormat="1" applyFont="1" applyFill="1" applyBorder="1" applyAlignment="1" applyProtection="1">
      <alignment horizontal="right" vertical="center"/>
      <protection locked="0"/>
    </xf>
    <xf numFmtId="0" fontId="72" fillId="3" borderId="52" xfId="0" applyFont="1" applyFill="1" applyBorder="1" applyAlignment="1" applyProtection="1">
      <alignment horizontal="center"/>
      <protection/>
    </xf>
    <xf numFmtId="43" fontId="28" fillId="3" borderId="0" xfId="20" applyNumberFormat="1" applyFont="1" applyFill="1" applyBorder="1" applyAlignment="1" applyProtection="1">
      <alignment horizontal="center" vertical="top"/>
      <protection locked="0"/>
    </xf>
  </cellXfs>
  <cellStyles count="11">
    <cellStyle name="Normal" xfId="0"/>
    <cellStyle name="Hyperlink" xfId="15"/>
    <cellStyle name="Followed Hyperlink" xfId="16"/>
    <cellStyle name="Euro" xfId="17"/>
    <cellStyle name="Comma" xfId="18"/>
    <cellStyle name="Migliaia (0)_00_U-G-" xfId="19"/>
    <cellStyle name="Comma [0]" xfId="20"/>
    <cellStyle name="Percent" xfId="21"/>
    <cellStyle name="Currency" xfId="22"/>
    <cellStyle name="Valuta (0)_00_U-G-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21</xdr:row>
      <xdr:rowOff>38100</xdr:rowOff>
    </xdr:from>
    <xdr:to>
      <xdr:col>7</xdr:col>
      <xdr:colOff>657225</xdr:colOff>
      <xdr:row>21</xdr:row>
      <xdr:rowOff>238125</xdr:rowOff>
    </xdr:to>
    <xdr:sp>
      <xdr:nvSpPr>
        <xdr:cNvPr id="1" name="AutoShape 2"/>
        <xdr:cNvSpPr>
          <a:spLocks/>
        </xdr:cNvSpPr>
      </xdr:nvSpPr>
      <xdr:spPr>
        <a:xfrm>
          <a:off x="5962650" y="4410075"/>
          <a:ext cx="314325" cy="200025"/>
        </a:xfrm>
        <a:prstGeom prst="rightArrow">
          <a:avLst/>
        </a:prstGeom>
        <a:solidFill>
          <a:srgbClr val="FFFF99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50</xdr:row>
      <xdr:rowOff>66675</xdr:rowOff>
    </xdr:from>
    <xdr:to>
      <xdr:col>2</xdr:col>
      <xdr:colOff>990600</xdr:colOff>
      <xdr:row>50</xdr:row>
      <xdr:rowOff>238125</xdr:rowOff>
    </xdr:to>
    <xdr:sp>
      <xdr:nvSpPr>
        <xdr:cNvPr id="2" name="AutoShape 3"/>
        <xdr:cNvSpPr>
          <a:spLocks/>
        </xdr:cNvSpPr>
      </xdr:nvSpPr>
      <xdr:spPr>
        <a:xfrm>
          <a:off x="1685925" y="10248900"/>
          <a:ext cx="676275" cy="1714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21</xdr:row>
      <xdr:rowOff>38100</xdr:rowOff>
    </xdr:from>
    <xdr:to>
      <xdr:col>7</xdr:col>
      <xdr:colOff>657225</xdr:colOff>
      <xdr:row>21</xdr:row>
      <xdr:rowOff>238125</xdr:rowOff>
    </xdr:to>
    <xdr:sp>
      <xdr:nvSpPr>
        <xdr:cNvPr id="1" name="AutoShape 2"/>
        <xdr:cNvSpPr>
          <a:spLocks/>
        </xdr:cNvSpPr>
      </xdr:nvSpPr>
      <xdr:spPr>
        <a:xfrm>
          <a:off x="5962650" y="4552950"/>
          <a:ext cx="314325" cy="200025"/>
        </a:xfrm>
        <a:prstGeom prst="rightArrow">
          <a:avLst/>
        </a:prstGeom>
        <a:solidFill>
          <a:srgbClr val="FFFF99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49</xdr:row>
      <xdr:rowOff>0</xdr:rowOff>
    </xdr:from>
    <xdr:to>
      <xdr:col>2</xdr:col>
      <xdr:colOff>990600</xdr:colOff>
      <xdr:row>49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685925" y="10201275"/>
          <a:ext cx="676275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1118"/>
  <dimension ref="A1:R59"/>
  <sheetViews>
    <sheetView workbookViewId="0" topLeftCell="A37">
      <selection activeCell="L7" sqref="L7"/>
    </sheetView>
  </sheetViews>
  <sheetFormatPr defaultColWidth="9.140625" defaultRowHeight="12.75"/>
  <cols>
    <col min="1" max="1" width="5.7109375" style="3" customWidth="1"/>
    <col min="2" max="2" width="14.8515625" style="3" customWidth="1"/>
    <col min="3" max="3" width="15.421875" style="3" customWidth="1"/>
    <col min="4" max="4" width="17.421875" style="3" customWidth="1"/>
    <col min="5" max="5" width="9.8515625" style="3" customWidth="1"/>
    <col min="6" max="6" width="13.8515625" style="3" customWidth="1"/>
    <col min="7" max="7" width="7.140625" style="3" customWidth="1"/>
    <col min="8" max="8" width="10.57421875" style="3" customWidth="1"/>
    <col min="9" max="9" width="17.140625" style="3" customWidth="1"/>
    <col min="10" max="10" width="5.7109375" style="3" customWidth="1"/>
    <col min="11" max="11" width="11.8515625" style="3" customWidth="1"/>
    <col min="12" max="12" width="10.421875" style="3" customWidth="1"/>
    <col min="13" max="13" width="10.7109375" style="3" customWidth="1"/>
    <col min="14" max="14" width="11.28125" style="3" customWidth="1"/>
    <col min="15" max="16384" width="9.140625" style="3" customWidth="1"/>
  </cols>
  <sheetData>
    <row r="1" spans="1:10" ht="22.5" customHeight="1">
      <c r="A1" s="158"/>
      <c r="B1" s="158"/>
      <c r="C1" s="158"/>
      <c r="D1" s="158"/>
      <c r="E1" s="158"/>
      <c r="F1" s="158"/>
      <c r="G1" s="158"/>
      <c r="H1" s="158"/>
      <c r="I1" s="158"/>
      <c r="J1" s="2"/>
    </row>
    <row r="2" spans="1:10" ht="8.25" customHeight="1">
      <c r="A2" s="158"/>
      <c r="B2" s="4"/>
      <c r="C2" s="4"/>
      <c r="D2" s="4"/>
      <c r="E2" s="4"/>
      <c r="F2" s="4"/>
      <c r="G2" s="4"/>
      <c r="H2" s="4"/>
      <c r="I2" s="4"/>
      <c r="J2" s="2"/>
    </row>
    <row r="3" spans="1:10" ht="21" customHeight="1">
      <c r="A3" s="158"/>
      <c r="B3" s="5"/>
      <c r="C3" s="5"/>
      <c r="D3" s="5"/>
      <c r="E3" s="188" t="s">
        <v>55</v>
      </c>
      <c r="F3" s="188"/>
      <c r="G3" s="188"/>
      <c r="H3" s="188"/>
      <c r="I3" s="188"/>
      <c r="J3" s="2"/>
    </row>
    <row r="4" spans="1:10" ht="21" customHeight="1">
      <c r="A4" s="158"/>
      <c r="B4" s="4"/>
      <c r="C4" s="4"/>
      <c r="D4" s="4"/>
      <c r="E4" s="188"/>
      <c r="F4" s="188"/>
      <c r="G4" s="188"/>
      <c r="H4" s="188"/>
      <c r="I4" s="188"/>
      <c r="J4" s="2"/>
    </row>
    <row r="5" spans="1:10" ht="23.25" customHeight="1">
      <c r="A5" s="158"/>
      <c r="B5" s="159" t="s">
        <v>0</v>
      </c>
      <c r="C5" s="159"/>
      <c r="D5" s="159"/>
      <c r="E5" s="189" t="s">
        <v>1</v>
      </c>
      <c r="F5" s="189"/>
      <c r="G5" s="189"/>
      <c r="H5" s="189"/>
      <c r="I5" s="189"/>
      <c r="J5" s="2"/>
    </row>
    <row r="6" spans="1:10" ht="25.5" customHeight="1">
      <c r="A6" s="158"/>
      <c r="B6" s="160" t="s">
        <v>2</v>
      </c>
      <c r="C6" s="160"/>
      <c r="D6" s="160"/>
      <c r="E6" s="190" t="s">
        <v>3</v>
      </c>
      <c r="F6" s="190"/>
      <c r="G6" s="190"/>
      <c r="H6" s="190"/>
      <c r="I6" s="190"/>
      <c r="J6" s="2"/>
    </row>
    <row r="7" spans="1:10" ht="6.75" customHeight="1" thickBot="1">
      <c r="A7" s="158"/>
      <c r="B7" s="7"/>
      <c r="C7" s="7"/>
      <c r="D7" s="7"/>
      <c r="E7" s="8"/>
      <c r="F7" s="8"/>
      <c r="G7" s="8"/>
      <c r="H7" s="8"/>
      <c r="I7" s="9"/>
      <c r="J7" s="2"/>
    </row>
    <row r="8" spans="1:10" ht="23.25" customHeight="1" thickBot="1" thickTop="1">
      <c r="A8" s="158"/>
      <c r="B8" s="185" t="s">
        <v>4</v>
      </c>
      <c r="C8" s="186"/>
      <c r="D8" s="186"/>
      <c r="E8" s="167" t="s">
        <v>5</v>
      </c>
      <c r="F8" s="168"/>
      <c r="G8" s="168"/>
      <c r="H8" s="168"/>
      <c r="I8" s="169"/>
      <c r="J8" s="2"/>
    </row>
    <row r="9" spans="1:10" s="10" customFormat="1" ht="6" customHeight="1" thickTop="1">
      <c r="A9" s="158"/>
      <c r="B9" s="7"/>
      <c r="C9" s="7"/>
      <c r="D9" s="7"/>
      <c r="E9" s="8"/>
      <c r="F9" s="8"/>
      <c r="G9" s="8"/>
      <c r="H9" s="8"/>
      <c r="I9" s="9"/>
      <c r="J9" s="2"/>
    </row>
    <row r="10" spans="1:10" s="10" customFormat="1" ht="24" customHeight="1">
      <c r="A10" s="158"/>
      <c r="B10" s="162" t="s">
        <v>6</v>
      </c>
      <c r="C10" s="162"/>
      <c r="D10" s="162"/>
      <c r="E10" s="162"/>
      <c r="F10" s="163" t="s">
        <v>7</v>
      </c>
      <c r="G10" s="163"/>
      <c r="H10" s="163"/>
      <c r="I10" s="163"/>
      <c r="J10" s="2"/>
    </row>
    <row r="11" spans="1:10" ht="6.75" customHeight="1" thickBot="1">
      <c r="A11" s="158"/>
      <c r="B11" s="187"/>
      <c r="C11" s="187"/>
      <c r="D11" s="187"/>
      <c r="E11" s="11"/>
      <c r="F11" s="11"/>
      <c r="G11" s="12"/>
      <c r="H11" s="13"/>
      <c r="I11" s="13"/>
      <c r="J11" s="2"/>
    </row>
    <row r="12" spans="1:11" ht="17.25" customHeight="1" thickTop="1">
      <c r="A12" s="158"/>
      <c r="B12" s="212" t="s">
        <v>56</v>
      </c>
      <c r="C12" s="145" t="s">
        <v>57</v>
      </c>
      <c r="D12" s="146"/>
      <c r="E12" s="147"/>
      <c r="F12" s="148"/>
      <c r="G12" s="161">
        <v>20000</v>
      </c>
      <c r="H12" s="144"/>
      <c r="I12" s="14"/>
      <c r="J12" s="2"/>
      <c r="K12" s="15"/>
    </row>
    <row r="13" spans="1:11" ht="17.25" customHeight="1">
      <c r="A13" s="158"/>
      <c r="B13" s="213"/>
      <c r="C13" s="145" t="s">
        <v>8</v>
      </c>
      <c r="D13" s="146"/>
      <c r="E13" s="147"/>
      <c r="F13" s="149"/>
      <c r="G13" s="161">
        <v>5000</v>
      </c>
      <c r="H13" s="144"/>
      <c r="I13" s="14"/>
      <c r="J13" s="2"/>
      <c r="K13" s="15"/>
    </row>
    <row r="14" spans="1:10" ht="17.25" customHeight="1">
      <c r="A14" s="158"/>
      <c r="B14" s="213"/>
      <c r="C14" s="145" t="s">
        <v>58</v>
      </c>
      <c r="D14" s="146"/>
      <c r="E14" s="147"/>
      <c r="F14" s="149"/>
      <c r="G14" s="161">
        <v>0</v>
      </c>
      <c r="H14" s="144"/>
      <c r="I14" s="16">
        <f>SUM($G$12:$H$14)</f>
        <v>25000</v>
      </c>
      <c r="J14" s="2"/>
    </row>
    <row r="15" spans="1:10" ht="12.75" customHeight="1">
      <c r="A15" s="158"/>
      <c r="B15" s="213"/>
      <c r="C15" s="150"/>
      <c r="D15" s="151"/>
      <c r="E15" s="151"/>
      <c r="F15" s="152"/>
      <c r="G15" s="164"/>
      <c r="H15" s="164"/>
      <c r="I15" s="17"/>
      <c r="J15" s="2"/>
    </row>
    <row r="16" spans="1:15" ht="17.25" customHeight="1">
      <c r="A16" s="158"/>
      <c r="B16" s="213"/>
      <c r="C16" s="145" t="s">
        <v>9</v>
      </c>
      <c r="D16" s="146"/>
      <c r="E16" s="147"/>
      <c r="F16" s="149"/>
      <c r="G16" s="161">
        <v>3000</v>
      </c>
      <c r="H16" s="144"/>
      <c r="I16" s="18"/>
      <c r="J16" s="2"/>
      <c r="L16" s="10"/>
      <c r="M16" s="10"/>
      <c r="N16" s="10"/>
      <c r="O16" s="10"/>
    </row>
    <row r="17" spans="1:15" ht="17.25" customHeight="1">
      <c r="A17" s="158"/>
      <c r="B17" s="213"/>
      <c r="C17" s="145" t="s">
        <v>10</v>
      </c>
      <c r="D17" s="146"/>
      <c r="E17" s="147"/>
      <c r="F17" s="149"/>
      <c r="G17" s="165">
        <v>3000</v>
      </c>
      <c r="H17" s="166"/>
      <c r="I17" s="19"/>
      <c r="J17" s="2"/>
      <c r="L17" s="10"/>
      <c r="M17" s="10"/>
      <c r="N17" s="10"/>
      <c r="O17" s="10"/>
    </row>
    <row r="18" spans="1:15" ht="17.25" customHeight="1" thickBot="1">
      <c r="A18" s="158"/>
      <c r="B18" s="214"/>
      <c r="C18" s="145" t="s">
        <v>11</v>
      </c>
      <c r="D18" s="146"/>
      <c r="E18" s="147"/>
      <c r="F18" s="149"/>
      <c r="G18" s="204"/>
      <c r="H18" s="205"/>
      <c r="I18" s="20">
        <f>SUM($G$16:$H$18)</f>
        <v>6000</v>
      </c>
      <c r="J18" s="2"/>
      <c r="L18" s="10"/>
      <c r="M18" s="10"/>
      <c r="N18" s="10"/>
      <c r="O18" s="10"/>
    </row>
    <row r="19" spans="1:15" ht="9.75" customHeight="1" thickTop="1">
      <c r="A19" s="158"/>
      <c r="B19" s="153"/>
      <c r="C19" s="153"/>
      <c r="D19" s="153"/>
      <c r="E19" s="153"/>
      <c r="F19" s="153"/>
      <c r="G19" s="21"/>
      <c r="H19" s="21"/>
      <c r="I19" s="21"/>
      <c r="J19" s="2"/>
      <c r="L19" s="10"/>
      <c r="M19" s="10"/>
      <c r="N19" s="10"/>
      <c r="O19" s="10"/>
    </row>
    <row r="20" spans="1:15" ht="23.25" customHeight="1">
      <c r="A20" s="158"/>
      <c r="B20" s="154" t="s">
        <v>12</v>
      </c>
      <c r="C20" s="155">
        <f>ROUND(I20*9.2%,2)</f>
        <v>2852</v>
      </c>
      <c r="D20" s="156" t="s">
        <v>13</v>
      </c>
      <c r="E20" s="155">
        <f>ROUND(I14*2%,2)</f>
        <v>500</v>
      </c>
      <c r="F20" s="157"/>
      <c r="G20" s="22"/>
      <c r="H20" s="23"/>
      <c r="I20" s="24">
        <f>I14+I18</f>
        <v>31000</v>
      </c>
      <c r="J20" s="2"/>
      <c r="L20" s="10"/>
      <c r="M20" s="10"/>
      <c r="N20" s="10"/>
      <c r="O20" s="10"/>
    </row>
    <row r="21" spans="1:15" ht="6.75" customHeight="1" thickBot="1">
      <c r="A21" s="158"/>
      <c r="B21" s="25"/>
      <c r="C21" s="25"/>
      <c r="D21" s="25"/>
      <c r="E21" s="25"/>
      <c r="F21" s="174"/>
      <c r="G21" s="174"/>
      <c r="H21" s="174"/>
      <c r="I21" s="26"/>
      <c r="J21" s="2"/>
      <c r="L21" s="10"/>
      <c r="M21" s="10"/>
      <c r="N21" s="10"/>
      <c r="O21" s="10"/>
    </row>
    <row r="22" spans="1:15" ht="18.75" customHeight="1" thickBot="1" thickTop="1">
      <c r="A22" s="158"/>
      <c r="B22" s="206" t="s">
        <v>14</v>
      </c>
      <c r="C22" s="206"/>
      <c r="D22" s="206"/>
      <c r="E22" s="206"/>
      <c r="F22" s="206"/>
      <c r="G22" s="206"/>
      <c r="H22" s="206"/>
      <c r="I22" s="27">
        <f>$I$20-($C$20+$E$20)</f>
        <v>27648</v>
      </c>
      <c r="J22" s="2"/>
      <c r="L22" s="10"/>
      <c r="M22" s="10"/>
      <c r="N22" s="10"/>
      <c r="O22" s="10"/>
    </row>
    <row r="23" spans="1:15" ht="9" customHeight="1" thickBot="1" thickTop="1">
      <c r="A23" s="158"/>
      <c r="B23" s="28"/>
      <c r="C23" s="28"/>
      <c r="D23" s="28"/>
      <c r="E23" s="28"/>
      <c r="F23" s="28"/>
      <c r="G23" s="28"/>
      <c r="H23" s="28"/>
      <c r="I23" s="29"/>
      <c r="J23" s="2"/>
      <c r="L23" s="10"/>
      <c r="M23" s="10"/>
      <c r="N23" s="10"/>
      <c r="O23" s="10"/>
    </row>
    <row r="24" spans="1:15" ht="21" customHeight="1" thickBot="1" thickTop="1">
      <c r="A24" s="158"/>
      <c r="B24" s="201" t="s">
        <v>15</v>
      </c>
      <c r="C24" s="202"/>
      <c r="D24" s="202"/>
      <c r="E24" s="202"/>
      <c r="F24" s="202"/>
      <c r="G24" s="202"/>
      <c r="H24" s="202"/>
      <c r="I24" s="203"/>
      <c r="J24" s="2"/>
      <c r="L24" s="10"/>
      <c r="M24" s="10"/>
      <c r="N24" s="10"/>
      <c r="O24" s="10"/>
    </row>
    <row r="25" spans="1:15" ht="9" customHeight="1" thickBot="1" thickTop="1">
      <c r="A25" s="158"/>
      <c r="B25" s="28"/>
      <c r="C25" s="28"/>
      <c r="D25" s="28"/>
      <c r="E25" s="28"/>
      <c r="F25" s="28"/>
      <c r="G25" s="28"/>
      <c r="H25" s="28"/>
      <c r="I25" s="29"/>
      <c r="J25" s="2"/>
      <c r="L25" s="10"/>
      <c r="M25" s="10"/>
      <c r="N25" s="10"/>
      <c r="O25" s="10"/>
    </row>
    <row r="26" spans="1:15" ht="14.25" customHeight="1" thickBot="1" thickTop="1">
      <c r="A26" s="158"/>
      <c r="B26" s="180" t="s">
        <v>16</v>
      </c>
      <c r="C26" s="181"/>
      <c r="D26" s="30" t="s">
        <v>17</v>
      </c>
      <c r="E26" s="31" t="s">
        <v>18</v>
      </c>
      <c r="F26" s="30" t="s">
        <v>19</v>
      </c>
      <c r="G26" s="176" t="s">
        <v>20</v>
      </c>
      <c r="H26" s="176"/>
      <c r="I26" s="29"/>
      <c r="J26" s="2"/>
      <c r="K26" s="32"/>
      <c r="L26" s="10"/>
      <c r="M26" s="10"/>
      <c r="N26" s="10"/>
      <c r="O26" s="10"/>
    </row>
    <row r="27" spans="1:15" ht="17.25" customHeight="1" thickBot="1" thickTop="1">
      <c r="A27" s="158"/>
      <c r="B27" s="33" t="s">
        <v>21</v>
      </c>
      <c r="C27" s="34">
        <v>15000</v>
      </c>
      <c r="D27" s="34">
        <f>IF($I$22&gt;=$C$27,$C$27,$I$22)</f>
        <v>15000</v>
      </c>
      <c r="E27" s="35">
        <v>0.23</v>
      </c>
      <c r="F27" s="34">
        <f>ROUND(D27*E27,2)</f>
        <v>3450</v>
      </c>
      <c r="G27" s="176"/>
      <c r="H27" s="176"/>
      <c r="I27" s="29"/>
      <c r="J27" s="2"/>
      <c r="K27" s="32"/>
      <c r="L27" s="10"/>
      <c r="M27" s="10"/>
      <c r="N27" s="10"/>
      <c r="O27" s="10"/>
    </row>
    <row r="28" spans="1:15" ht="17.25" customHeight="1" thickTop="1">
      <c r="A28" s="158"/>
      <c r="B28" s="36" t="s">
        <v>22</v>
      </c>
      <c r="C28" s="37">
        <v>28000</v>
      </c>
      <c r="D28" s="37">
        <f>IF(($I$22-$D$27)&gt;=($C$28-$C$27),($C$28-$C$27),($I$22-$D$27))</f>
        <v>12648</v>
      </c>
      <c r="E28" s="38">
        <v>0.27</v>
      </c>
      <c r="F28" s="34">
        <f>ROUND(D28*E28,2)</f>
        <v>3414.96</v>
      </c>
      <c r="G28" s="176"/>
      <c r="H28" s="176"/>
      <c r="I28" s="172">
        <f>SUM(F27:F31)</f>
        <v>6864.96</v>
      </c>
      <c r="J28" s="2"/>
      <c r="K28" s="32"/>
      <c r="L28" s="10"/>
      <c r="M28" s="10"/>
      <c r="N28" s="10"/>
      <c r="O28" s="10"/>
    </row>
    <row r="29" spans="1:15" ht="17.25" customHeight="1" thickBot="1">
      <c r="A29" s="158"/>
      <c r="B29" s="36" t="s">
        <v>23</v>
      </c>
      <c r="C29" s="37">
        <v>55000</v>
      </c>
      <c r="D29" s="37">
        <f>IF($I$22-($D$27+$D$28)&gt;($C$29-$C$28),$C$29-$C$28,($I$22-($D$27+$D$28)))</f>
        <v>0</v>
      </c>
      <c r="E29" s="38">
        <v>0.38</v>
      </c>
      <c r="F29" s="34">
        <f>ROUND(D29*E29,2)</f>
        <v>0</v>
      </c>
      <c r="G29" s="176"/>
      <c r="H29" s="176"/>
      <c r="I29" s="173"/>
      <c r="J29" s="2"/>
      <c r="K29" s="32"/>
      <c r="L29" s="10"/>
      <c r="M29" s="10"/>
      <c r="N29" s="10"/>
      <c r="O29" s="10"/>
    </row>
    <row r="30" spans="1:15" ht="17.25" customHeight="1" thickTop="1">
      <c r="A30" s="158"/>
      <c r="B30" s="36" t="s">
        <v>24</v>
      </c>
      <c r="C30" s="37">
        <v>75000</v>
      </c>
      <c r="D30" s="37">
        <f>IF($I$22-($D$27+$D$28+$D$29)&gt;=($C$30-$C$29),$C$30-$C$29,($I$22-($D$27+$D$28+$D$29)))</f>
        <v>0</v>
      </c>
      <c r="E30" s="38">
        <v>0.41</v>
      </c>
      <c r="F30" s="34">
        <f>ROUND(D30*E30,2)</f>
        <v>0</v>
      </c>
      <c r="G30" s="176"/>
      <c r="H30" s="176"/>
      <c r="I30" s="29"/>
      <c r="J30" s="2"/>
      <c r="K30" s="39"/>
      <c r="L30" s="39"/>
      <c r="M30" s="39"/>
      <c r="N30" s="39"/>
      <c r="O30" s="39"/>
    </row>
    <row r="31" spans="1:15" ht="17.25" customHeight="1" thickBot="1">
      <c r="A31" s="158"/>
      <c r="B31" s="36" t="s">
        <v>25</v>
      </c>
      <c r="C31" s="37">
        <v>75000</v>
      </c>
      <c r="D31" s="37">
        <f>IF($I$22-($D$27+$D$28+$D$29+$D$30)&gt;=$C$31,($I$22-($D$27+$D$28+$D$29+$D$30)),($I$22-($D$27+$D$28+$D$29+$D$30)))</f>
        <v>0</v>
      </c>
      <c r="E31" s="38">
        <v>0.43</v>
      </c>
      <c r="F31" s="34">
        <f>ROUND(D31*E31,2)</f>
        <v>0</v>
      </c>
      <c r="G31" s="176"/>
      <c r="H31" s="176"/>
      <c r="I31" s="40"/>
      <c r="J31" s="2"/>
      <c r="K31" s="39"/>
      <c r="L31" s="39"/>
      <c r="M31" s="39"/>
      <c r="N31" s="39"/>
      <c r="O31" s="39"/>
    </row>
    <row r="32" spans="1:15" ht="18" customHeight="1" thickBot="1" thickTop="1">
      <c r="A32" s="158"/>
      <c r="B32" s="28"/>
      <c r="C32" s="41" t="s">
        <v>26</v>
      </c>
      <c r="D32" s="42">
        <f>SUM(D27:D31)</f>
        <v>27648</v>
      </c>
      <c r="E32" s="28"/>
      <c r="F32" s="43"/>
      <c r="G32" s="43"/>
      <c r="H32" s="43"/>
      <c r="I32" s="43"/>
      <c r="J32" s="2"/>
      <c r="K32" s="39"/>
      <c r="L32" s="39"/>
      <c r="M32" s="39"/>
      <c r="N32" s="39"/>
      <c r="O32" s="39"/>
    </row>
    <row r="33" spans="1:15" ht="6" customHeight="1" thickBot="1" thickTop="1">
      <c r="A33" s="158"/>
      <c r="B33" s="44"/>
      <c r="C33" s="44"/>
      <c r="D33" s="44"/>
      <c r="E33" s="44"/>
      <c r="F33" s="175"/>
      <c r="G33" s="175"/>
      <c r="H33" s="46"/>
      <c r="I33" s="45"/>
      <c r="J33" s="2"/>
      <c r="K33" s="39"/>
      <c r="L33" s="39"/>
      <c r="M33" s="39"/>
      <c r="N33" s="39"/>
      <c r="O33" s="39"/>
    </row>
    <row r="34" spans="1:15" ht="21.75" customHeight="1" thickBot="1" thickTop="1">
      <c r="A34" s="158"/>
      <c r="B34" s="177" t="s">
        <v>27</v>
      </c>
      <c r="C34" s="178"/>
      <c r="D34" s="178"/>
      <c r="E34" s="178"/>
      <c r="F34" s="178"/>
      <c r="G34" s="178"/>
      <c r="H34" s="178"/>
      <c r="I34" s="179"/>
      <c r="J34" s="2"/>
      <c r="L34" s="10"/>
      <c r="M34" s="10"/>
      <c r="N34" s="10"/>
      <c r="O34" s="10"/>
    </row>
    <row r="35" spans="1:15" ht="13.5" customHeight="1" thickTop="1">
      <c r="A35" s="158"/>
      <c r="B35" s="47"/>
      <c r="C35" s="47"/>
      <c r="D35" s="47"/>
      <c r="E35" s="48"/>
      <c r="F35" s="49" t="s">
        <v>28</v>
      </c>
      <c r="G35" s="50" t="s">
        <v>29</v>
      </c>
      <c r="H35" s="51"/>
      <c r="I35" s="48" t="s">
        <v>30</v>
      </c>
      <c r="J35" s="2"/>
      <c r="L35" s="10"/>
      <c r="M35" s="10"/>
      <c r="N35" s="52"/>
      <c r="O35" s="10"/>
    </row>
    <row r="36" spans="1:15" ht="17.25" customHeight="1">
      <c r="A36" s="158"/>
      <c r="B36" s="209" t="s">
        <v>59</v>
      </c>
      <c r="C36" s="210"/>
      <c r="D36" s="211"/>
      <c r="E36" s="53"/>
      <c r="F36" s="54">
        <f>IF(AND($I$22&gt;0,$I$22&lt;=8000),1840,(IF(AND($I$22&gt;8000,$I$22&lt;=15000),(1338+502*(1-($I$22-8000)/7000)),(IF(AND($I$22&gt;=15001,$I$22&lt;=55000),(1338*(1-($I$22-15000)/40000)),0)))))</f>
        <v>914.9244</v>
      </c>
      <c r="G36" s="55">
        <v>365</v>
      </c>
      <c r="H36" s="56"/>
      <c r="I36" s="57">
        <f>ROUND($F$36/365*$G$36,2)</f>
        <v>914.92</v>
      </c>
      <c r="J36" s="2"/>
      <c r="K36" s="15"/>
      <c r="L36" s="10"/>
      <c r="M36" s="10"/>
      <c r="N36" s="52"/>
      <c r="O36" s="10"/>
    </row>
    <row r="37" spans="1:16" ht="17.25" customHeight="1">
      <c r="A37" s="158"/>
      <c r="B37" s="209" t="s">
        <v>60</v>
      </c>
      <c r="C37" s="210"/>
      <c r="D37" s="211"/>
      <c r="E37" s="48" t="s">
        <v>31</v>
      </c>
      <c r="F37" s="54">
        <f>IF(AND($I$22&gt;=23000,$I$22&lt;=24000),10,(IF(AND($I$22&gt;=24001,$I$22&lt;=25000),20,(IF(AND($I$22&gt;=25001,$I$22&lt;=26000),30,(IF(AND($I$22&gt;=26001,$I$22&lt;=27700),40,(IF(AND($I$22&gt;=27701,$I$22&lt;=28000),25,0)))))))))</f>
        <v>40</v>
      </c>
      <c r="G37" s="58" t="s">
        <v>32</v>
      </c>
      <c r="H37" s="51"/>
      <c r="I37" s="57">
        <f>F37</f>
        <v>40</v>
      </c>
      <c r="J37" s="2"/>
      <c r="K37" s="15"/>
      <c r="L37" s="59"/>
      <c r="M37" s="60"/>
      <c r="N37" s="61"/>
      <c r="O37" s="61"/>
      <c r="P37" s="61"/>
    </row>
    <row r="38" spans="1:16" ht="17.25" customHeight="1">
      <c r="A38" s="158"/>
      <c r="B38" s="209" t="s">
        <v>61</v>
      </c>
      <c r="C38" s="210"/>
      <c r="D38" s="210"/>
      <c r="E38" s="170" t="s">
        <v>33</v>
      </c>
      <c r="F38" s="62">
        <f>IF($E$38="SI",(IF(AND($I$22&gt;0,$I$22&lt;=15000),(800-110*($I$22/15000)),(IF(AND($I$22&gt;15001,$I$22&lt;=40000),690,(IF(AND($I$22&gt;=40001,$I$22&lt;=80000),(690*(1-($I$22-40000)/40000)),0)))))),0)</f>
        <v>690</v>
      </c>
      <c r="G38" s="55">
        <v>12</v>
      </c>
      <c r="H38" s="63"/>
      <c r="I38" s="57">
        <f>ROUND($F$38/12*$G$38,2)</f>
        <v>690</v>
      </c>
      <c r="J38" s="2"/>
      <c r="K38" s="15"/>
      <c r="L38" s="64"/>
      <c r="M38" s="65"/>
      <c r="N38" s="65"/>
      <c r="O38" s="61"/>
      <c r="P38" s="61"/>
    </row>
    <row r="39" spans="1:16" ht="17.25" customHeight="1">
      <c r="A39" s="158"/>
      <c r="B39" s="209" t="s">
        <v>62</v>
      </c>
      <c r="C39" s="210"/>
      <c r="D39" s="210"/>
      <c r="E39" s="171"/>
      <c r="F39" s="54">
        <f>IF($E$38="SI",(IF(AND($I$22&gt;=29000,$I$22&lt;=29200),10,(IF(AND($I$22&gt;=29201,$I$22&lt;=34700),20,(IF(AND($I$22&gt;=34701,$I$22&lt;=35000),30,(IF(AND($I$22&gt;=35001,$I$22&lt;=35100),20,(IF(AND($I$22&gt;=35101,$I$22&lt;=35200),10,0)))))))))),0)</f>
        <v>0</v>
      </c>
      <c r="G39" s="55">
        <v>12</v>
      </c>
      <c r="H39" s="63"/>
      <c r="I39" s="57">
        <f>ROUND($F$39/12*$G$39,2)</f>
        <v>0</v>
      </c>
      <c r="J39" s="2"/>
      <c r="K39" s="15"/>
      <c r="L39" s="66"/>
      <c r="M39" s="67"/>
      <c r="N39" s="67"/>
      <c r="O39" s="61"/>
      <c r="P39" s="61"/>
    </row>
    <row r="40" spans="1:16" ht="17.25" customHeight="1">
      <c r="A40" s="158"/>
      <c r="B40" s="209" t="s">
        <v>63</v>
      </c>
      <c r="C40" s="210"/>
      <c r="D40" s="210"/>
      <c r="E40" s="68"/>
      <c r="F40" s="69">
        <f>IF($E$40=1,(IF(AND($I$22&gt;0,$I$22&lt;=15000),(800-110*($I$22/15000)),(IF(AND($I$22&gt;15001,$I$22&lt;=40000),690,(IF(AND($I$22&gt;=40001,$I$22&lt;=80000),(690*(1-($I$22-40000)/40000)),0))))))+(IF(AND($I$22&gt;=29000,$I$22&lt;=29200),10,(IF(AND($I$22&gt;=29201,$I$22&lt;=34700),20,(IF(AND($I$22&gt;=34701,$I$22&lt;=35000),30,(IF(AND($I$22&gt;=35001,$I$22&lt;=35100),20,(IF(AND($I$22&gt;=35101,$I$22&lt;=35200),10,0)))))))))),0)</f>
        <v>0</v>
      </c>
      <c r="G40" s="55">
        <v>12</v>
      </c>
      <c r="H40" s="63"/>
      <c r="I40" s="57">
        <f>ROUND($F$40/12*$G$40,2)</f>
        <v>0</v>
      </c>
      <c r="J40" s="2"/>
      <c r="K40" s="15"/>
      <c r="L40" s="70"/>
      <c r="M40" s="70"/>
      <c r="N40" s="70"/>
      <c r="O40" s="61"/>
      <c r="P40" s="61"/>
    </row>
    <row r="41" spans="1:18" ht="17.25" customHeight="1">
      <c r="A41" s="158"/>
      <c r="B41" s="209" t="s">
        <v>64</v>
      </c>
      <c r="C41" s="210"/>
      <c r="D41" s="210"/>
      <c r="E41" s="71">
        <v>1</v>
      </c>
      <c r="F41" s="72">
        <f>IF((1-$I$22/(95000+(IF($E$47&gt;1,15000*(($E$47-1)),0))))*((900*$E$41)+(200*(IF($E$47&gt;3,$E$41,0))))&lt;=0,0,(1-$I$22/(95000+(IF($E$47&gt;1,15000*(($E$47-1)),0))))*((900*$E$41)+(200*(IF($E$47&gt;3,$E$41,0)))))</f>
        <v>882.7657142857144</v>
      </c>
      <c r="G41" s="55">
        <v>12</v>
      </c>
      <c r="H41" s="73">
        <v>1</v>
      </c>
      <c r="I41" s="74">
        <f>ROUND(($F$41*$H$41)/12*$G$41,2)</f>
        <v>882.77</v>
      </c>
      <c r="J41" s="2"/>
      <c r="K41" s="15"/>
      <c r="L41" s="70"/>
      <c r="M41" s="75"/>
      <c r="N41" s="75"/>
      <c r="O41" s="76"/>
      <c r="P41" s="76"/>
      <c r="Q41" s="77"/>
      <c r="R41" s="77"/>
    </row>
    <row r="42" spans="1:16" ht="17.25" customHeight="1">
      <c r="A42" s="158"/>
      <c r="B42" s="209" t="s">
        <v>65</v>
      </c>
      <c r="C42" s="210"/>
      <c r="D42" s="210"/>
      <c r="E42" s="78">
        <v>1</v>
      </c>
      <c r="F42" s="72">
        <f>IF((1-$I$22/(95000+(IF($E$47&gt;1,15000*(($E$47-1)),0))))*((800*$E$42)+(200*(IF($E$47&gt;3,$E$42,0))))&lt;=0,0,(1-$I$22/(95000+(IF($E$47&gt;1,15000*(($E$47-1)),0))))*((800*$E$42)+(200*(IF($E$47&gt;3,$E$42,0)))))</f>
        <v>802.5142857142857</v>
      </c>
      <c r="G42" s="55">
        <v>12</v>
      </c>
      <c r="H42" s="73">
        <v>1</v>
      </c>
      <c r="I42" s="74">
        <f>ROUND(($F$42*$H$42)/12*$G$42,2)</f>
        <v>802.51</v>
      </c>
      <c r="J42" s="2"/>
      <c r="K42" s="15"/>
      <c r="L42" s="79"/>
      <c r="M42" s="70"/>
      <c r="N42" s="70"/>
      <c r="O42" s="61"/>
      <c r="P42" s="61"/>
    </row>
    <row r="43" spans="1:16" ht="17.25" customHeight="1">
      <c r="A43" s="158"/>
      <c r="B43" s="218" t="s">
        <v>66</v>
      </c>
      <c r="C43" s="219"/>
      <c r="D43" s="219"/>
      <c r="E43" s="71">
        <v>1</v>
      </c>
      <c r="F43" s="72">
        <f>IF((1-$I$22/(95000+(IF($E$47&gt;1,15000*(($E$47-1)),0))))*((1120*$E$43)+(200*(IF($E$47&gt;3,E43,0))))&lt;=0,0,(1-$I$22/(95000+(IF($E$47&gt;1,15000*(($E$47-1)),0))))*((1120*$E$43)+(200*(IF($E$47&gt;3,E43,0)))))</f>
        <v>1059.3188571428573</v>
      </c>
      <c r="G43" s="80">
        <v>12</v>
      </c>
      <c r="H43" s="81">
        <v>1</v>
      </c>
      <c r="I43" s="82">
        <f>ROUND((F43*H43)/12*G43,2)</f>
        <v>1059.32</v>
      </c>
      <c r="J43" s="2"/>
      <c r="K43" s="15"/>
      <c r="L43" s="79"/>
      <c r="M43" s="70"/>
      <c r="N43" s="70"/>
      <c r="O43" s="83"/>
      <c r="P43" s="83"/>
    </row>
    <row r="44" spans="1:18" ht="17.25" customHeight="1">
      <c r="A44" s="158"/>
      <c r="B44" s="209" t="s">
        <v>67</v>
      </c>
      <c r="C44" s="210"/>
      <c r="D44" s="210"/>
      <c r="E44" s="71">
        <v>1</v>
      </c>
      <c r="F44" s="72">
        <f>IF((1-$I$22/(95000+(IF($E$47&gt;1,15000*(($E$47-1)),0))))*((1020*$E$44)+(200*(IF($E$47&gt;3,$E$44,0))))&lt;=0,0,(1-$I$22/(95000+(IF($E$47&gt;1,15000*(($E$47-1)),0))))*((1020*$E$44)+(200*(IF($E$47&gt;3,$E$44,0)))))</f>
        <v>979.0674285714286</v>
      </c>
      <c r="G44" s="55">
        <v>12</v>
      </c>
      <c r="H44" s="73">
        <v>1</v>
      </c>
      <c r="I44" s="74">
        <f>ROUND(($F$44*$H$44)/12*$G$44,2)</f>
        <v>979.07</v>
      </c>
      <c r="J44" s="2"/>
      <c r="K44" s="66"/>
      <c r="L44" s="79"/>
      <c r="M44" s="70"/>
      <c r="N44" s="70"/>
      <c r="O44" s="84"/>
      <c r="P44" s="84"/>
      <c r="Q44" s="85"/>
      <c r="R44" s="85"/>
    </row>
    <row r="45" spans="1:16" ht="17.25" customHeight="1">
      <c r="A45" s="158"/>
      <c r="B45" s="207" t="s">
        <v>68</v>
      </c>
      <c r="C45" s="208"/>
      <c r="D45" s="208"/>
      <c r="E45" s="86">
        <v>1</v>
      </c>
      <c r="F45" s="62">
        <f>IF(AND($E$45&gt;0,I22&lt;=80000),(750*(1-$I$22/80000))*$E$45,0)</f>
        <v>490.8</v>
      </c>
      <c r="G45" s="87">
        <v>12</v>
      </c>
      <c r="H45" s="88">
        <v>1</v>
      </c>
      <c r="I45" s="57">
        <f>ROUND(($F$45/$H$45)/12*$G$45,2)</f>
        <v>490.8</v>
      </c>
      <c r="J45" s="2"/>
      <c r="K45" s="89"/>
      <c r="L45" s="79"/>
      <c r="M45" s="70"/>
      <c r="N45" s="70"/>
      <c r="O45" s="83"/>
      <c r="P45" s="83"/>
    </row>
    <row r="46" spans="1:16" ht="7.5" customHeight="1" thickBot="1">
      <c r="A46" s="158"/>
      <c r="B46" s="90"/>
      <c r="C46" s="91"/>
      <c r="D46" s="91"/>
      <c r="E46" s="92"/>
      <c r="F46" s="93"/>
      <c r="G46" s="94"/>
      <c r="H46" s="95"/>
      <c r="I46" s="96"/>
      <c r="J46" s="2"/>
      <c r="K46" s="66"/>
      <c r="L46" s="79"/>
      <c r="M46" s="70"/>
      <c r="N46" s="70"/>
      <c r="O46" s="83"/>
      <c r="P46" s="83"/>
    </row>
    <row r="47" spans="1:16" ht="23.25" customHeight="1" thickBot="1" thickTop="1">
      <c r="A47" s="158"/>
      <c r="B47" s="222" t="s">
        <v>69</v>
      </c>
      <c r="C47" s="222"/>
      <c r="D47" s="222"/>
      <c r="E47" s="97">
        <f>SUM(E40:E44)</f>
        <v>4</v>
      </c>
      <c r="F47" s="224" t="s">
        <v>34</v>
      </c>
      <c r="G47" s="224"/>
      <c r="H47" s="224"/>
      <c r="I47" s="98">
        <f>SUM(I36:I45)</f>
        <v>5859.389999999999</v>
      </c>
      <c r="J47" s="2"/>
      <c r="K47" s="99"/>
      <c r="L47" s="100"/>
      <c r="M47" s="100"/>
      <c r="N47" s="100"/>
      <c r="O47" s="100"/>
      <c r="P47" s="100"/>
    </row>
    <row r="48" spans="1:16" ht="6.75" customHeight="1" thickBot="1" thickTop="1">
      <c r="A48" s="158"/>
      <c r="B48" s="220"/>
      <c r="C48" s="221"/>
      <c r="D48" s="101"/>
      <c r="E48" s="102"/>
      <c r="F48" s="102"/>
      <c r="G48" s="102"/>
      <c r="H48" s="102"/>
      <c r="I48" s="102"/>
      <c r="J48" s="2"/>
      <c r="K48" s="103"/>
      <c r="L48" s="103"/>
      <c r="M48" s="103"/>
      <c r="N48" s="103"/>
      <c r="O48" s="103"/>
      <c r="P48" s="103"/>
    </row>
    <row r="49" spans="1:16" ht="20.25" customHeight="1" thickBot="1" thickTop="1">
      <c r="A49" s="158"/>
      <c r="B49" s="104" t="s">
        <v>35</v>
      </c>
      <c r="C49" s="105">
        <f>IF($I$22&lt;=15000,23%,IF($I$22&lt;=28000,27%,IF($I$22&lt;=55000,38%,IF($I$22&lt;=75000,41%,IF($I$22&gt;75000,43%)))))</f>
        <v>0.27</v>
      </c>
      <c r="D49" s="194" t="s">
        <v>70</v>
      </c>
      <c r="E49" s="195"/>
      <c r="F49" s="195"/>
      <c r="G49" s="195"/>
      <c r="H49" s="196"/>
      <c r="I49" s="106">
        <f>I28-I47</f>
        <v>1005.5700000000006</v>
      </c>
      <c r="J49" s="2"/>
      <c r="K49" s="103"/>
      <c r="L49" s="103"/>
      <c r="M49" s="103"/>
      <c r="N49" s="103"/>
      <c r="O49" s="103"/>
      <c r="P49" s="103"/>
    </row>
    <row r="50" spans="1:16" ht="9.75" customHeight="1" thickBot="1" thickTop="1">
      <c r="A50" s="158"/>
      <c r="B50" s="4"/>
      <c r="C50" s="4"/>
      <c r="D50" s="4"/>
      <c r="E50" s="4"/>
      <c r="F50" s="4"/>
      <c r="G50" s="4"/>
      <c r="H50" s="4"/>
      <c r="I50" s="4"/>
      <c r="J50" s="2"/>
      <c r="K50" s="103"/>
      <c r="L50" s="103"/>
      <c r="M50" s="103"/>
      <c r="N50" s="103"/>
      <c r="O50" s="103"/>
      <c r="P50" s="103"/>
    </row>
    <row r="51" spans="1:16" ht="24" customHeight="1" thickBot="1" thickTop="1">
      <c r="A51" s="158"/>
      <c r="B51" s="216" t="s">
        <v>36</v>
      </c>
      <c r="C51" s="217"/>
      <c r="D51" s="107" t="s">
        <v>37</v>
      </c>
      <c r="E51" s="197">
        <v>0</v>
      </c>
      <c r="F51" s="198"/>
      <c r="G51" s="199" t="s">
        <v>38</v>
      </c>
      <c r="H51" s="200"/>
      <c r="I51" s="108">
        <f>I49-E51</f>
        <v>1005.5700000000006</v>
      </c>
      <c r="J51" s="2"/>
      <c r="K51" s="103"/>
      <c r="L51" s="103"/>
      <c r="M51" s="103"/>
      <c r="N51" s="103"/>
      <c r="O51" s="103"/>
      <c r="P51" s="103"/>
    </row>
    <row r="52" spans="1:11" ht="14.25" customHeight="1" thickBot="1" thickTop="1">
      <c r="A52" s="158"/>
      <c r="B52" s="4"/>
      <c r="C52" s="4"/>
      <c r="D52" s="109" t="s">
        <v>39</v>
      </c>
      <c r="E52" s="4"/>
      <c r="F52" s="4"/>
      <c r="G52" s="4"/>
      <c r="H52" s="4"/>
      <c r="I52" s="109" t="s">
        <v>40</v>
      </c>
      <c r="J52" s="2"/>
      <c r="K52" s="39"/>
    </row>
    <row r="53" spans="1:17" ht="21.75" customHeight="1" thickBot="1" thickTop="1">
      <c r="A53" s="158"/>
      <c r="B53" s="183" t="s">
        <v>41</v>
      </c>
      <c r="C53" s="184"/>
      <c r="D53" s="110">
        <v>14</v>
      </c>
      <c r="E53" s="111"/>
      <c r="F53" s="183" t="s">
        <v>42</v>
      </c>
      <c r="G53" s="184"/>
      <c r="H53" s="184"/>
      <c r="I53" s="112" t="s">
        <v>43</v>
      </c>
      <c r="J53" s="2"/>
      <c r="K53" s="39"/>
      <c r="L53" s="103"/>
      <c r="M53" s="103"/>
      <c r="N53" s="103"/>
      <c r="O53" s="103"/>
      <c r="P53" s="103"/>
      <c r="Q53" s="103"/>
    </row>
    <row r="54" spans="1:16" ht="15" customHeight="1" thickBot="1" thickTop="1">
      <c r="A54" s="158"/>
      <c r="B54" s="113" t="s">
        <v>17</v>
      </c>
      <c r="C54" s="113" t="s">
        <v>44</v>
      </c>
      <c r="D54" s="114" t="s">
        <v>45</v>
      </c>
      <c r="E54" s="115"/>
      <c r="F54" s="223" t="s">
        <v>17</v>
      </c>
      <c r="G54" s="223"/>
      <c r="H54" s="113" t="s">
        <v>44</v>
      </c>
      <c r="I54" s="113" t="s">
        <v>45</v>
      </c>
      <c r="J54" s="2"/>
      <c r="K54" s="103"/>
      <c r="L54" s="103"/>
      <c r="M54" s="103"/>
      <c r="N54" s="103"/>
      <c r="O54" s="103"/>
      <c r="P54" s="103"/>
    </row>
    <row r="55" spans="1:16" ht="21.75" customHeight="1" thickBot="1" thickTop="1">
      <c r="A55" s="158"/>
      <c r="B55" s="116">
        <f>$I$22</f>
        <v>27648</v>
      </c>
      <c r="C55" s="117">
        <v>0.009</v>
      </c>
      <c r="D55" s="118">
        <f>ROUND($B$55*$C$55,2)</f>
        <v>248.83</v>
      </c>
      <c r="E55" s="102"/>
      <c r="F55" s="192">
        <f>$I$22</f>
        <v>27648</v>
      </c>
      <c r="G55" s="193"/>
      <c r="H55" s="117">
        <v>0.005</v>
      </c>
      <c r="I55" s="118">
        <f>ROUND($F$55*$H$55,2)</f>
        <v>138.24</v>
      </c>
      <c r="J55" s="2"/>
      <c r="K55" s="103"/>
      <c r="L55" s="103"/>
      <c r="M55" s="103"/>
      <c r="N55" s="103"/>
      <c r="O55" s="103"/>
      <c r="P55" s="103"/>
    </row>
    <row r="56" spans="1:10" ht="6.75" customHeight="1" thickTop="1">
      <c r="A56" s="1"/>
      <c r="B56" s="191"/>
      <c r="C56" s="191"/>
      <c r="D56" s="191"/>
      <c r="E56" s="119"/>
      <c r="F56" s="4"/>
      <c r="G56" s="4"/>
      <c r="H56" s="4"/>
      <c r="I56" s="119"/>
      <c r="J56" s="1"/>
    </row>
    <row r="57" spans="1:10" ht="15" customHeight="1">
      <c r="A57" s="1"/>
      <c r="B57" s="120"/>
      <c r="C57" s="120"/>
      <c r="D57" s="120"/>
      <c r="E57" s="120"/>
      <c r="F57" s="182" t="s">
        <v>46</v>
      </c>
      <c r="G57" s="182"/>
      <c r="H57" s="182"/>
      <c r="I57" s="182"/>
      <c r="J57" s="1"/>
    </row>
    <row r="58" spans="1:11" ht="21.75" customHeight="1">
      <c r="A58" s="1"/>
      <c r="B58" s="120"/>
      <c r="C58" s="120"/>
      <c r="D58" s="121"/>
      <c r="E58" s="120"/>
      <c r="F58" s="215" t="s">
        <v>47</v>
      </c>
      <c r="G58" s="215"/>
      <c r="H58" s="215"/>
      <c r="I58" s="215"/>
      <c r="J58" s="1"/>
      <c r="K58" s="70"/>
    </row>
    <row r="59" spans="1:15" ht="27.75" customHeight="1">
      <c r="A59" s="2"/>
      <c r="B59" s="122"/>
      <c r="C59" s="122"/>
      <c r="D59" s="122"/>
      <c r="E59" s="122"/>
      <c r="F59" s="122"/>
      <c r="G59" s="122"/>
      <c r="H59" s="122"/>
      <c r="I59" s="122"/>
      <c r="J59" s="2"/>
      <c r="K59" s="39"/>
      <c r="O59" s="123"/>
    </row>
  </sheetData>
  <sheetProtection password="A5A2" sheet="1" objects="1" scenarios="1"/>
  <mergeCells count="59">
    <mergeCell ref="B38:D38"/>
    <mergeCell ref="B44:D44"/>
    <mergeCell ref="F58:I58"/>
    <mergeCell ref="B51:C51"/>
    <mergeCell ref="B42:D42"/>
    <mergeCell ref="B43:D43"/>
    <mergeCell ref="B48:C48"/>
    <mergeCell ref="B47:D47"/>
    <mergeCell ref="F54:G54"/>
    <mergeCell ref="F47:H47"/>
    <mergeCell ref="B24:I24"/>
    <mergeCell ref="G18:H18"/>
    <mergeCell ref="B22:H22"/>
    <mergeCell ref="B45:D45"/>
    <mergeCell ref="B36:D36"/>
    <mergeCell ref="B37:D37"/>
    <mergeCell ref="B39:D39"/>
    <mergeCell ref="B41:D41"/>
    <mergeCell ref="B40:D40"/>
    <mergeCell ref="B12:B18"/>
    <mergeCell ref="B56:D56"/>
    <mergeCell ref="F55:G55"/>
    <mergeCell ref="D49:H49"/>
    <mergeCell ref="E51:F51"/>
    <mergeCell ref="G51:H51"/>
    <mergeCell ref="F57:I57"/>
    <mergeCell ref="B53:C53"/>
    <mergeCell ref="F53:H53"/>
    <mergeCell ref="B1:I1"/>
    <mergeCell ref="B8:D8"/>
    <mergeCell ref="B11:D11"/>
    <mergeCell ref="C13:E13"/>
    <mergeCell ref="E3:I4"/>
    <mergeCell ref="E5:I5"/>
    <mergeCell ref="E6:I6"/>
    <mergeCell ref="E8:I8"/>
    <mergeCell ref="E38:E39"/>
    <mergeCell ref="I28:I29"/>
    <mergeCell ref="F21:H21"/>
    <mergeCell ref="F33:G33"/>
    <mergeCell ref="G26:H31"/>
    <mergeCell ref="B34:I34"/>
    <mergeCell ref="B26:C26"/>
    <mergeCell ref="C18:E18"/>
    <mergeCell ref="C17:E17"/>
    <mergeCell ref="C16:E16"/>
    <mergeCell ref="C12:E12"/>
    <mergeCell ref="G12:H12"/>
    <mergeCell ref="G14:H14"/>
    <mergeCell ref="A1:A55"/>
    <mergeCell ref="B5:D5"/>
    <mergeCell ref="B6:D6"/>
    <mergeCell ref="G16:H16"/>
    <mergeCell ref="C14:E14"/>
    <mergeCell ref="B10:E10"/>
    <mergeCell ref="F10:I10"/>
    <mergeCell ref="G15:H15"/>
    <mergeCell ref="G13:H13"/>
    <mergeCell ref="G17:H17"/>
  </mergeCells>
  <printOptions horizontalCentered="1" verticalCentered="1"/>
  <pageMargins left="0.3937007874015748" right="0.3937007874015748" top="0.31496062992125984" bottom="0.31496062992125984" header="0.2362204724409449" footer="0.2362204724409449"/>
  <pageSetup orientation="portrait" paperSize="9" scale="86" r:id="rId5"/>
  <drawing r:id="rId4"/>
  <legacyDrawing r:id="rId3"/>
  <oleObjects>
    <oleObject progId="Word.Picture.8" shapeId="105253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1120"/>
  <dimension ref="A1:L56"/>
  <sheetViews>
    <sheetView tabSelected="1" workbookViewId="0" topLeftCell="A1">
      <selection activeCell="E41" sqref="E41"/>
    </sheetView>
  </sheetViews>
  <sheetFormatPr defaultColWidth="9.140625" defaultRowHeight="12.75"/>
  <cols>
    <col min="1" max="1" width="5.7109375" style="3" customWidth="1"/>
    <col min="2" max="2" width="14.8515625" style="3" customWidth="1"/>
    <col min="3" max="3" width="15.421875" style="3" customWidth="1"/>
    <col min="4" max="4" width="17.421875" style="3" customWidth="1"/>
    <col min="5" max="5" width="9.8515625" style="3" customWidth="1"/>
    <col min="6" max="6" width="13.8515625" style="3" customWidth="1"/>
    <col min="7" max="7" width="7.140625" style="3" customWidth="1"/>
    <col min="8" max="8" width="10.57421875" style="3" customWidth="1"/>
    <col min="9" max="9" width="17.140625" style="3" customWidth="1"/>
    <col min="10" max="10" width="5.7109375" style="3" customWidth="1"/>
    <col min="11" max="11" width="8.00390625" style="10" customWidth="1"/>
    <col min="12" max="12" width="9.7109375" style="3" customWidth="1"/>
    <col min="13" max="16384" width="9.140625" style="3" customWidth="1"/>
  </cols>
  <sheetData>
    <row r="1" spans="1:11" ht="22.5" customHeight="1">
      <c r="A1" s="158"/>
      <c r="B1" s="158"/>
      <c r="C1" s="158"/>
      <c r="D1" s="158"/>
      <c r="E1" s="158"/>
      <c r="F1" s="158"/>
      <c r="G1" s="158"/>
      <c r="H1" s="158"/>
      <c r="I1" s="158"/>
      <c r="J1" s="2"/>
      <c r="K1" s="39"/>
    </row>
    <row r="2" spans="1:11" ht="8.25" customHeight="1">
      <c r="A2" s="158"/>
      <c r="B2" s="4"/>
      <c r="C2" s="4"/>
      <c r="D2" s="4"/>
      <c r="E2" s="4"/>
      <c r="F2" s="4"/>
      <c r="G2" s="4"/>
      <c r="H2" s="4"/>
      <c r="I2" s="4"/>
      <c r="J2" s="2"/>
      <c r="K2" s="39"/>
    </row>
    <row r="3" spans="1:11" ht="21" customHeight="1">
      <c r="A3" s="158"/>
      <c r="B3" s="5"/>
      <c r="C3" s="5"/>
      <c r="D3" s="5"/>
      <c r="E3" s="188" t="s">
        <v>55</v>
      </c>
      <c r="F3" s="188"/>
      <c r="G3" s="188"/>
      <c r="H3" s="188"/>
      <c r="I3" s="188"/>
      <c r="J3" s="2"/>
      <c r="K3" s="39"/>
    </row>
    <row r="4" spans="1:11" ht="21" customHeight="1">
      <c r="A4" s="158"/>
      <c r="B4" s="4"/>
      <c r="C4" s="4"/>
      <c r="D4" s="4"/>
      <c r="E4" s="188"/>
      <c r="F4" s="188"/>
      <c r="G4" s="188"/>
      <c r="H4" s="188"/>
      <c r="I4" s="188"/>
      <c r="J4" s="2"/>
      <c r="K4" s="39"/>
    </row>
    <row r="5" spans="1:11" ht="23.25" customHeight="1">
      <c r="A5" s="158"/>
      <c r="B5" s="159" t="s">
        <v>0</v>
      </c>
      <c r="C5" s="159"/>
      <c r="D5" s="159"/>
      <c r="E5" s="189" t="s">
        <v>1</v>
      </c>
      <c r="F5" s="189"/>
      <c r="G5" s="189"/>
      <c r="H5" s="189"/>
      <c r="I5" s="189"/>
      <c r="J5" s="2"/>
      <c r="K5" s="39"/>
    </row>
    <row r="6" spans="1:11" ht="25.5" customHeight="1">
      <c r="A6" s="158"/>
      <c r="B6" s="160" t="s">
        <v>2</v>
      </c>
      <c r="C6" s="160"/>
      <c r="D6" s="160"/>
      <c r="E6" s="190" t="s">
        <v>48</v>
      </c>
      <c r="F6" s="190"/>
      <c r="G6" s="190"/>
      <c r="H6" s="190"/>
      <c r="I6" s="190"/>
      <c r="J6" s="2"/>
      <c r="K6" s="39"/>
    </row>
    <row r="7" spans="1:11" ht="10.5" customHeight="1" thickBot="1">
      <c r="A7" s="158"/>
      <c r="B7" s="7"/>
      <c r="C7" s="7"/>
      <c r="D7" s="7"/>
      <c r="E7" s="8"/>
      <c r="F7" s="8"/>
      <c r="G7" s="8"/>
      <c r="H7" s="8"/>
      <c r="I7" s="9"/>
      <c r="J7" s="2"/>
      <c r="K7" s="39"/>
    </row>
    <row r="8" spans="1:11" ht="23.25" customHeight="1" thickBot="1" thickTop="1">
      <c r="A8" s="158"/>
      <c r="B8" s="185" t="s">
        <v>4</v>
      </c>
      <c r="C8" s="186"/>
      <c r="D8" s="186"/>
      <c r="E8" s="167" t="s">
        <v>5</v>
      </c>
      <c r="F8" s="168"/>
      <c r="G8" s="168"/>
      <c r="H8" s="168"/>
      <c r="I8" s="169"/>
      <c r="J8" s="2"/>
      <c r="K8" s="39"/>
    </row>
    <row r="9" spans="1:11" s="10" customFormat="1" ht="8.25" customHeight="1" thickTop="1">
      <c r="A9" s="158"/>
      <c r="B9" s="124"/>
      <c r="C9" s="124"/>
      <c r="D9" s="124"/>
      <c r="E9" s="6"/>
      <c r="F9" s="6"/>
      <c r="G9" s="6"/>
      <c r="H9" s="6"/>
      <c r="I9" s="125"/>
      <c r="J9" s="2"/>
      <c r="K9" s="39"/>
    </row>
    <row r="10" spans="1:11" s="10" customFormat="1" ht="24" customHeight="1">
      <c r="A10" s="158"/>
      <c r="B10" s="162" t="s">
        <v>6</v>
      </c>
      <c r="C10" s="162"/>
      <c r="D10" s="162"/>
      <c r="E10" s="162"/>
      <c r="F10" s="163" t="s">
        <v>7</v>
      </c>
      <c r="G10" s="163"/>
      <c r="H10" s="163"/>
      <c r="I10" s="163"/>
      <c r="J10" s="2"/>
      <c r="K10" s="39"/>
    </row>
    <row r="11" spans="1:11" ht="6.75" customHeight="1" thickBot="1">
      <c r="A11" s="158"/>
      <c r="B11" s="187"/>
      <c r="C11" s="187"/>
      <c r="D11" s="187"/>
      <c r="E11" s="11"/>
      <c r="F11" s="11"/>
      <c r="G11" s="12"/>
      <c r="H11" s="13"/>
      <c r="I11" s="13"/>
      <c r="J11" s="2"/>
      <c r="K11" s="39"/>
    </row>
    <row r="12" spans="1:11" ht="17.25" customHeight="1" thickTop="1">
      <c r="A12" s="158"/>
      <c r="B12" s="212" t="s">
        <v>56</v>
      </c>
      <c r="C12" s="145" t="s">
        <v>57</v>
      </c>
      <c r="D12" s="146"/>
      <c r="E12" s="147"/>
      <c r="F12" s="148"/>
      <c r="G12" s="161">
        <v>1600</v>
      </c>
      <c r="H12" s="144"/>
      <c r="I12" s="14"/>
      <c r="J12" s="2"/>
      <c r="K12" s="39"/>
    </row>
    <row r="13" spans="1:11" ht="17.25" customHeight="1">
      <c r="A13" s="158"/>
      <c r="B13" s="213"/>
      <c r="C13" s="145" t="s">
        <v>8</v>
      </c>
      <c r="D13" s="146"/>
      <c r="E13" s="147"/>
      <c r="F13" s="149"/>
      <c r="G13" s="161">
        <v>420</v>
      </c>
      <c r="H13" s="144"/>
      <c r="I13" s="14"/>
      <c r="J13" s="2"/>
      <c r="K13" s="39"/>
    </row>
    <row r="14" spans="1:11" ht="17.25" customHeight="1">
      <c r="A14" s="158"/>
      <c r="B14" s="213"/>
      <c r="C14" s="145" t="s">
        <v>58</v>
      </c>
      <c r="D14" s="146"/>
      <c r="E14" s="147"/>
      <c r="F14" s="149"/>
      <c r="G14" s="161"/>
      <c r="H14" s="144"/>
      <c r="I14" s="16">
        <f>SUM($G$12:$H$14)</f>
        <v>2020</v>
      </c>
      <c r="J14" s="2"/>
      <c r="K14" s="39"/>
    </row>
    <row r="15" spans="1:11" ht="12.75" customHeight="1">
      <c r="A15" s="158"/>
      <c r="B15" s="213"/>
      <c r="C15" s="150"/>
      <c r="D15" s="151"/>
      <c r="E15" s="151"/>
      <c r="F15" s="152"/>
      <c r="G15" s="164"/>
      <c r="H15" s="164"/>
      <c r="I15" s="17"/>
      <c r="J15" s="2"/>
      <c r="K15" s="39"/>
    </row>
    <row r="16" spans="1:11" ht="17.25" customHeight="1">
      <c r="A16" s="158"/>
      <c r="B16" s="213"/>
      <c r="C16" s="145" t="s">
        <v>9</v>
      </c>
      <c r="D16" s="146"/>
      <c r="E16" s="147"/>
      <c r="F16" s="149"/>
      <c r="G16" s="161">
        <v>250</v>
      </c>
      <c r="H16" s="144"/>
      <c r="I16" s="18"/>
      <c r="J16" s="2"/>
      <c r="K16" s="39"/>
    </row>
    <row r="17" spans="1:11" ht="17.25" customHeight="1">
      <c r="A17" s="158"/>
      <c r="B17" s="213"/>
      <c r="C17" s="145" t="s">
        <v>10</v>
      </c>
      <c r="D17" s="146"/>
      <c r="E17" s="147"/>
      <c r="F17" s="149"/>
      <c r="G17" s="165">
        <v>300</v>
      </c>
      <c r="H17" s="225"/>
      <c r="I17" s="19"/>
      <c r="J17" s="2"/>
      <c r="K17" s="39"/>
    </row>
    <row r="18" spans="1:11" ht="17.25" customHeight="1" thickBot="1">
      <c r="A18" s="158"/>
      <c r="B18" s="214"/>
      <c r="C18" s="145" t="s">
        <v>11</v>
      </c>
      <c r="D18" s="146"/>
      <c r="E18" s="147"/>
      <c r="F18" s="149"/>
      <c r="G18" s="204"/>
      <c r="H18" s="205"/>
      <c r="I18" s="20">
        <f>SUM($G$16:$H$18)</f>
        <v>550</v>
      </c>
      <c r="J18" s="2"/>
      <c r="K18" s="39"/>
    </row>
    <row r="19" spans="1:11" ht="9.75" customHeight="1" thickTop="1">
      <c r="A19" s="158"/>
      <c r="B19" s="153"/>
      <c r="C19" s="153"/>
      <c r="D19" s="153"/>
      <c r="E19" s="153"/>
      <c r="F19" s="153"/>
      <c r="G19" s="21"/>
      <c r="H19" s="21"/>
      <c r="I19" s="21"/>
      <c r="J19" s="2"/>
      <c r="K19" s="39"/>
    </row>
    <row r="20" spans="1:11" ht="23.25" customHeight="1">
      <c r="A20" s="158"/>
      <c r="B20" s="154" t="s">
        <v>12</v>
      </c>
      <c r="C20" s="155">
        <f>ROUND(I20*9.2%,2)</f>
        <v>236.44</v>
      </c>
      <c r="D20" s="156" t="s">
        <v>13</v>
      </c>
      <c r="E20" s="155">
        <f>ROUND(I14*2%,2)</f>
        <v>40.4</v>
      </c>
      <c r="F20" s="157"/>
      <c r="G20" s="22"/>
      <c r="H20" s="23"/>
      <c r="I20" s="24">
        <f>I14+I18</f>
        <v>2570</v>
      </c>
      <c r="J20" s="2"/>
      <c r="K20" s="39"/>
    </row>
    <row r="21" spans="1:11" ht="12" customHeight="1" thickBot="1">
      <c r="A21" s="158"/>
      <c r="B21" s="25"/>
      <c r="C21" s="25"/>
      <c r="D21" s="25"/>
      <c r="E21" s="25"/>
      <c r="F21" s="174"/>
      <c r="G21" s="174"/>
      <c r="H21" s="174"/>
      <c r="I21" s="26"/>
      <c r="J21" s="2"/>
      <c r="K21" s="39"/>
    </row>
    <row r="22" spans="1:11" ht="18.75" customHeight="1" thickBot="1" thickTop="1">
      <c r="A22" s="158"/>
      <c r="B22" s="206" t="s">
        <v>14</v>
      </c>
      <c r="C22" s="206"/>
      <c r="D22" s="206"/>
      <c r="E22" s="206"/>
      <c r="F22" s="206"/>
      <c r="G22" s="206"/>
      <c r="H22" s="206"/>
      <c r="I22" s="27">
        <f>$I$20-($C$20+$E$20)</f>
        <v>2293.16</v>
      </c>
      <c r="J22" s="2"/>
      <c r="K22" s="39"/>
    </row>
    <row r="23" spans="1:11" ht="9" customHeight="1" thickBot="1" thickTop="1">
      <c r="A23" s="158"/>
      <c r="B23" s="28"/>
      <c r="C23" s="28"/>
      <c r="D23" s="28"/>
      <c r="E23" s="28"/>
      <c r="F23" s="28"/>
      <c r="G23" s="28"/>
      <c r="H23" s="28"/>
      <c r="I23" s="29"/>
      <c r="J23" s="2"/>
      <c r="K23" s="39"/>
    </row>
    <row r="24" spans="1:11" ht="21" customHeight="1" thickBot="1" thickTop="1">
      <c r="A24" s="158"/>
      <c r="B24" s="201" t="s">
        <v>15</v>
      </c>
      <c r="C24" s="202"/>
      <c r="D24" s="202"/>
      <c r="E24" s="202"/>
      <c r="F24" s="202"/>
      <c r="G24" s="202"/>
      <c r="H24" s="202"/>
      <c r="I24" s="203"/>
      <c r="J24" s="2"/>
      <c r="K24" s="39"/>
    </row>
    <row r="25" spans="1:11" ht="9" customHeight="1" thickBot="1" thickTop="1">
      <c r="A25" s="158"/>
      <c r="B25" s="28"/>
      <c r="C25" s="28"/>
      <c r="D25" s="28"/>
      <c r="E25" s="28"/>
      <c r="F25" s="28"/>
      <c r="G25" s="28"/>
      <c r="H25" s="28"/>
      <c r="I25" s="29"/>
      <c r="J25" s="2"/>
      <c r="K25" s="39"/>
    </row>
    <row r="26" spans="1:11" ht="14.25" customHeight="1" thickBot="1" thickTop="1">
      <c r="A26" s="158"/>
      <c r="B26" s="180" t="s">
        <v>16</v>
      </c>
      <c r="C26" s="181"/>
      <c r="D26" s="30" t="s">
        <v>17</v>
      </c>
      <c r="E26" s="31" t="s">
        <v>18</v>
      </c>
      <c r="F26" s="30" t="s">
        <v>19</v>
      </c>
      <c r="G26" s="176" t="s">
        <v>20</v>
      </c>
      <c r="H26" s="176"/>
      <c r="I26" s="29"/>
      <c r="J26" s="2"/>
      <c r="K26" s="39"/>
    </row>
    <row r="27" spans="1:12" ht="17.25" customHeight="1" thickBot="1" thickTop="1">
      <c r="A27" s="158"/>
      <c r="B27" s="33" t="s">
        <v>21</v>
      </c>
      <c r="C27" s="34">
        <v>1250</v>
      </c>
      <c r="D27" s="34">
        <f>IF($I$22&gt;=$C$27,$C$27,$I$22)</f>
        <v>1250</v>
      </c>
      <c r="E27" s="35">
        <v>0.23</v>
      </c>
      <c r="F27" s="34">
        <f>ROUND(D27*E27,2)</f>
        <v>287.5</v>
      </c>
      <c r="G27" s="176"/>
      <c r="H27" s="176"/>
      <c r="I27" s="29"/>
      <c r="J27" s="2"/>
      <c r="K27" s="39"/>
      <c r="L27" s="126"/>
    </row>
    <row r="28" spans="1:12" ht="17.25" customHeight="1" thickTop="1">
      <c r="A28" s="158"/>
      <c r="B28" s="36" t="s">
        <v>49</v>
      </c>
      <c r="C28" s="37">
        <v>2333.33</v>
      </c>
      <c r="D28" s="37">
        <f>IF(($I$22-$D$27)&gt;=($C$28-$C$27),($C$28-$C$27),($I$22-$D$27))</f>
        <v>1043.1599999999999</v>
      </c>
      <c r="E28" s="38">
        <v>0.27</v>
      </c>
      <c r="F28" s="34">
        <f>ROUND(D28*E28,2)</f>
        <v>281.65</v>
      </c>
      <c r="G28" s="176"/>
      <c r="H28" s="176"/>
      <c r="I28" s="172">
        <f>SUM(F27:F31)</f>
        <v>569.15</v>
      </c>
      <c r="J28" s="2"/>
      <c r="K28" s="39"/>
      <c r="L28" s="127"/>
    </row>
    <row r="29" spans="1:12" ht="17.25" customHeight="1" thickBot="1">
      <c r="A29" s="158"/>
      <c r="B29" s="36" t="s">
        <v>50</v>
      </c>
      <c r="C29" s="37">
        <v>4583.33</v>
      </c>
      <c r="D29" s="37">
        <f>IF($I$22-($D$27+$D$28)&gt;($C$29-$C$28),$C$29-$C$28,($I$22-($D$27+$D$28)))</f>
        <v>0</v>
      </c>
      <c r="E29" s="38">
        <v>0.38</v>
      </c>
      <c r="F29" s="34">
        <f>ROUND(D29*E29,2)</f>
        <v>0</v>
      </c>
      <c r="G29" s="176"/>
      <c r="H29" s="176"/>
      <c r="I29" s="173"/>
      <c r="J29" s="2"/>
      <c r="K29" s="39"/>
      <c r="L29" s="127"/>
    </row>
    <row r="30" spans="1:12" ht="17.25" customHeight="1" thickTop="1">
      <c r="A30" s="158"/>
      <c r="B30" s="36" t="s">
        <v>51</v>
      </c>
      <c r="C30" s="37">
        <v>6250</v>
      </c>
      <c r="D30" s="37">
        <f>IF($I$22-($D$27+$D$28+$D$29)&gt;=($C$30-$C$29),$C$30-$C$29,($I$22-($D$27+$D$28+$D$29)))</f>
        <v>0</v>
      </c>
      <c r="E30" s="38">
        <v>0.41</v>
      </c>
      <c r="F30" s="34">
        <f>ROUND(D30*E30,2)</f>
        <v>0</v>
      </c>
      <c r="G30" s="176"/>
      <c r="H30" s="176"/>
      <c r="I30" s="29"/>
      <c r="J30" s="2"/>
      <c r="K30" s="39"/>
      <c r="L30" s="127"/>
    </row>
    <row r="31" spans="1:12" ht="17.25" customHeight="1" thickBot="1">
      <c r="A31" s="158"/>
      <c r="B31" s="36" t="s">
        <v>25</v>
      </c>
      <c r="C31" s="37">
        <v>6250</v>
      </c>
      <c r="D31" s="128">
        <f>IF($I$22-($D$27+$D$28+$D$29+$D$30)&gt;=$C$31,($I$22-($D$27+$D$28+$D$29+$D$30)),($I$22-($D$27+$D$28+$D$29+$D$30)))</f>
        <v>0</v>
      </c>
      <c r="E31" s="38">
        <v>0.43</v>
      </c>
      <c r="F31" s="34">
        <f>ROUND(D31*E31,2)</f>
        <v>0</v>
      </c>
      <c r="G31" s="176"/>
      <c r="H31" s="176"/>
      <c r="I31" s="29"/>
      <c r="J31" s="2"/>
      <c r="K31" s="39"/>
      <c r="L31" s="127"/>
    </row>
    <row r="32" spans="1:11" ht="18" customHeight="1" thickBot="1" thickTop="1">
      <c r="A32" s="158"/>
      <c r="B32" s="129"/>
      <c r="C32" s="41" t="s">
        <v>26</v>
      </c>
      <c r="D32" s="42">
        <f>SUM(D27:D31)</f>
        <v>2293.16</v>
      </c>
      <c r="E32" s="28"/>
      <c r="F32" s="28"/>
      <c r="G32" s="28"/>
      <c r="H32" s="28"/>
      <c r="I32" s="29"/>
      <c r="J32" s="2"/>
      <c r="K32" s="39"/>
    </row>
    <row r="33" spans="1:11" ht="6" customHeight="1" thickBot="1" thickTop="1">
      <c r="A33" s="158"/>
      <c r="B33" s="44"/>
      <c r="C33" s="44"/>
      <c r="D33" s="44"/>
      <c r="E33" s="44"/>
      <c r="F33" s="45"/>
      <c r="G33" s="45"/>
      <c r="H33" s="46"/>
      <c r="I33" s="45"/>
      <c r="J33" s="2"/>
      <c r="K33" s="39"/>
    </row>
    <row r="34" spans="1:11" ht="21.75" customHeight="1" thickBot="1" thickTop="1">
      <c r="A34" s="158"/>
      <c r="B34" s="177" t="s">
        <v>52</v>
      </c>
      <c r="C34" s="178"/>
      <c r="D34" s="178"/>
      <c r="E34" s="178"/>
      <c r="F34" s="178"/>
      <c r="G34" s="178"/>
      <c r="H34" s="178"/>
      <c r="I34" s="179"/>
      <c r="J34" s="2"/>
      <c r="K34" s="39"/>
    </row>
    <row r="35" spans="1:11" ht="13.5" customHeight="1" thickTop="1">
      <c r="A35" s="158"/>
      <c r="B35" s="47"/>
      <c r="C35" s="47"/>
      <c r="D35" s="47"/>
      <c r="E35" s="48"/>
      <c r="F35" s="49" t="s">
        <v>28</v>
      </c>
      <c r="G35" s="50" t="s">
        <v>29</v>
      </c>
      <c r="H35" s="51"/>
      <c r="I35" s="48" t="s">
        <v>30</v>
      </c>
      <c r="J35" s="2"/>
      <c r="K35" s="39"/>
    </row>
    <row r="36" spans="1:11" ht="17.25" customHeight="1">
      <c r="A36" s="158"/>
      <c r="B36" s="209" t="s">
        <v>59</v>
      </c>
      <c r="C36" s="210"/>
      <c r="D36" s="211"/>
      <c r="E36" s="53"/>
      <c r="F36" s="54">
        <f>IF(AND($I$22&gt;0,$I$22&lt;=8000/365*30),1840/365*30,(IF(AND($I$22&gt;8000/365*30,$I$22&lt;=15000/365*30),((1338/365*30)+(502/365*30)*(1-($I$22-8000/365*30)/(7000/365*30))),(IF(AND($I$22&gt;=15001/365*30,$I$22&lt;=55000/365*30),((1338/365*30)*(1-($I$22-15000/365*30)/(40000/365*30))),0)))))</f>
        <v>74.50612676712329</v>
      </c>
      <c r="G36" s="55">
        <v>30</v>
      </c>
      <c r="H36" s="56"/>
      <c r="I36" s="57">
        <f>ROUND($F$36/30*$G$36,2)</f>
        <v>74.51</v>
      </c>
      <c r="J36" s="2"/>
      <c r="K36" s="130"/>
    </row>
    <row r="37" spans="1:11" ht="17.25" customHeight="1">
      <c r="A37" s="158"/>
      <c r="B37" s="209" t="s">
        <v>60</v>
      </c>
      <c r="C37" s="210"/>
      <c r="D37" s="211"/>
      <c r="E37" s="48" t="s">
        <v>31</v>
      </c>
      <c r="F37" s="54">
        <f>IF(AND($I$22&gt;=23000/12,$I$22&lt;=24000/12),10/12,(IF(AND($I$22&gt;=24001/12,$I$22&lt;=25000/12),20/12,(IF(AND($I$22&gt;=25001/12,$I$22&lt;=26000/12),30/12,(IF(AND($I$22&gt;=26001/12,$I$22&lt;=27700/12),40/12,(IF(AND($I$22&gt;=27701/12,$I$22&lt;=28000/12),25/12,0)))))))))</f>
        <v>3.3333333333333335</v>
      </c>
      <c r="G37" s="58" t="s">
        <v>32</v>
      </c>
      <c r="H37" s="51"/>
      <c r="I37" s="57">
        <f>F37</f>
        <v>3.3333333333333335</v>
      </c>
      <c r="J37" s="2"/>
      <c r="K37" s="130"/>
    </row>
    <row r="38" spans="1:11" ht="17.25" customHeight="1">
      <c r="A38" s="158"/>
      <c r="B38" s="209" t="s">
        <v>61</v>
      </c>
      <c r="C38" s="210"/>
      <c r="D38" s="210"/>
      <c r="E38" s="170" t="s">
        <v>33</v>
      </c>
      <c r="F38" s="62">
        <f>IF($E$38="SI",(IF(AND($I$22&gt;0,$I$22&lt;=15000/12),((800/12)-(110/12)*($I$22/(15000/12))),(IF(AND($I$22&gt;15001/12,$I$22&lt;=40000/12),690/12,(IF(AND($I$22&gt;=40001/12,$I$22&lt;=80000/12),((690/12)*(1-($I$22-(40000/12))/(40000/12))),0)))))),0)</f>
        <v>57.5</v>
      </c>
      <c r="G38" s="55">
        <v>12</v>
      </c>
      <c r="H38" s="63"/>
      <c r="I38" s="57">
        <f>ROUND($F$38/12*$G$38,2)</f>
        <v>57.5</v>
      </c>
      <c r="J38" s="2"/>
      <c r="K38" s="39"/>
    </row>
    <row r="39" spans="1:11" ht="17.25" customHeight="1">
      <c r="A39" s="158"/>
      <c r="B39" s="209" t="s">
        <v>62</v>
      </c>
      <c r="C39" s="210"/>
      <c r="D39" s="210"/>
      <c r="E39" s="171"/>
      <c r="F39" s="54">
        <f>IF($E$38="SI",(IF(AND($I$22&gt;=29000/12,$I$22&lt;=29200/12),10/12,(IF(AND($I$22&gt;=29201/12,$I$22&lt;=34700/12),20/12,(IF(AND($I$22&gt;=34701/12,$I$22&lt;=35000/12),30/12,(IF(AND($I$22&gt;=35001/12,$I$22&lt;=35100/12),20/12,(IF(AND($I$22&gt;=35101/12,$I$22&lt;=35200/12),10/12,0)))))))))),0)</f>
        <v>0</v>
      </c>
      <c r="G39" s="55">
        <v>12</v>
      </c>
      <c r="H39" s="63"/>
      <c r="I39" s="57">
        <f>ROUND($F$39/12*$G$39,2)</f>
        <v>0</v>
      </c>
      <c r="J39" s="2"/>
      <c r="K39" s="39"/>
    </row>
    <row r="40" spans="1:11" ht="17.25" customHeight="1">
      <c r="A40" s="158"/>
      <c r="B40" s="209" t="s">
        <v>63</v>
      </c>
      <c r="C40" s="210"/>
      <c r="D40" s="210"/>
      <c r="E40" s="68"/>
      <c r="F40" s="69">
        <f>IF($E$40=1,(IF(AND($I$22&gt;0,$I$22&lt;=15000/12),((800/12)-(110/12)*($I$22/(15000/12))),(IF(AND($I$22&gt;15001/12,$I$22&lt;=40000/12),690/12,(IF(AND($I$22&gt;=40001/12,$I$22&lt;=80000/12),((690/12)*(1-($I$22-(40000/12))/(40000/12))),0))))))+(IF(AND($I$22&gt;=29000/12,$I$22&lt;=29200/12),10/12,(IF(AND($I$22&gt;=29201/12,$I$22&lt;=34700/12),20/12,(IF(AND($I$22&gt;=34701/12,$I$22&lt;=35000/12),30/12,(IF(AND($I$22&gt;=35001/12,$I$22&lt;=35100/12),20/12,(IF(AND($I$22&gt;=35101/12,$I$22&lt;=35200/12),10/12,0)))))))))),0)</f>
        <v>0</v>
      </c>
      <c r="G40" s="55">
        <v>12</v>
      </c>
      <c r="H40" s="63"/>
      <c r="I40" s="57">
        <f>ROUND($F$40/12*$G$40,2)</f>
        <v>0</v>
      </c>
      <c r="J40" s="2"/>
      <c r="K40" s="130"/>
    </row>
    <row r="41" spans="1:12" ht="17.25" customHeight="1">
      <c r="A41" s="158"/>
      <c r="B41" s="209" t="s">
        <v>64</v>
      </c>
      <c r="C41" s="210"/>
      <c r="D41" s="210"/>
      <c r="E41" s="71">
        <v>1</v>
      </c>
      <c r="F41" s="72">
        <f>IF((1-$I$22/((95000/12)+(IF($E$47&gt;1,(15000/12)*(($E$47-1)),0))))*(((900/12)*$E$41)+((200/12)*(IF($E$47&gt;3,$E$41,0))))&lt;=0,0,(1-$I$22/((95000/12)+(IF($E$47&gt;1,(15000/12)*(($E$47-1)),0))))*(((900/12)*$E$41)+((200/12)*(IF($E$47&gt;3,$E$41,0)))))</f>
        <v>73.64898095238095</v>
      </c>
      <c r="G41" s="55">
        <v>12</v>
      </c>
      <c r="H41" s="73">
        <v>1</v>
      </c>
      <c r="I41" s="74">
        <f>ROUND(($F$41*$H$41)/12*$G$41,2)</f>
        <v>73.65</v>
      </c>
      <c r="J41" s="2"/>
      <c r="K41" s="130"/>
      <c r="L41" s="77"/>
    </row>
    <row r="42" spans="1:11" ht="17.25" customHeight="1">
      <c r="A42" s="158"/>
      <c r="B42" s="209" t="s">
        <v>65</v>
      </c>
      <c r="C42" s="210"/>
      <c r="D42" s="210"/>
      <c r="E42" s="78">
        <v>1</v>
      </c>
      <c r="F42" s="72">
        <f>IF((1-$I$22/((95000/12)+(IF($E$47&gt;1,(15000/12)*(($E$47-1)),0))))*(((800/12)*$E$42)+((200/12)*(IF($E$47&gt;3,$E$42,0))))&lt;=0,0,(1-$I$22/((95000/12)+(IF($E$47&gt;1,(15000/12)*(($E$47-1)),0))))*(((800/12)*$E$42)+((200/12)*(IF($E$47&gt;3,$E$42,0)))))</f>
        <v>66.95361904761906</v>
      </c>
      <c r="G42" s="55">
        <v>12</v>
      </c>
      <c r="H42" s="73">
        <v>1</v>
      </c>
      <c r="I42" s="74">
        <f>ROUND(($F$42*$H$42)/12*$G$42,2)</f>
        <v>66.95</v>
      </c>
      <c r="J42" s="2"/>
      <c r="K42" s="130"/>
    </row>
    <row r="43" spans="1:11" ht="17.25" customHeight="1">
      <c r="A43" s="158"/>
      <c r="B43" s="218" t="s">
        <v>66</v>
      </c>
      <c r="C43" s="219"/>
      <c r="D43" s="219"/>
      <c r="E43" s="71">
        <v>1</v>
      </c>
      <c r="F43" s="72">
        <f>IF((1-$I$22/((95000/12)+(IF($E$47&gt;1,(15000/12)*(($E$47-1)),0))))*(((1120/12)*$E$43)+((200/12)*(IF($E$47&gt;3,E43,0))))&lt;=0,0,(1-$I$22/((95000/12)+(IF($E$47&gt;1,(15000/12)*(($E$47-1)),0))))*(((1120/12)*$E$43)+((200/12)*(IF($E$47&gt;3,E43,0)))))</f>
        <v>88.37877714285715</v>
      </c>
      <c r="G43" s="80">
        <v>12</v>
      </c>
      <c r="H43" s="81">
        <v>1</v>
      </c>
      <c r="I43" s="82">
        <f>ROUND((F43*H43)/12*G43,2)</f>
        <v>88.38</v>
      </c>
      <c r="J43" s="2"/>
      <c r="K43" s="130"/>
    </row>
    <row r="44" spans="1:12" ht="17.25" customHeight="1">
      <c r="A44" s="158"/>
      <c r="B44" s="209" t="s">
        <v>67</v>
      </c>
      <c r="C44" s="210"/>
      <c r="D44" s="210"/>
      <c r="E44" s="71">
        <v>1</v>
      </c>
      <c r="F44" s="72">
        <f>IF((1-$I$22/((95000/12)+(IF($E$47&gt;1,(15000/12)*(($E$47-1)),0))))*(((1020/12)*$E$44)+((200/12)*(IF($E$47&gt;3,$E$44,0))))&lt;=0,0,(1-$I$22/((95000/12)+(IF($E$47&gt;1,(15000/12)*(($E$47-1)),0))))*(((1020/12)*$E$44)+((200/12)*(IF($E$47&gt;3,$E$44,0)))))</f>
        <v>81.68341523809525</v>
      </c>
      <c r="G44" s="55">
        <v>12</v>
      </c>
      <c r="H44" s="73">
        <v>1</v>
      </c>
      <c r="I44" s="74">
        <f>ROUND(($F$44*$H$44)/12*$G$44,2)</f>
        <v>81.68</v>
      </c>
      <c r="J44" s="2"/>
      <c r="K44" s="130"/>
      <c r="L44" s="85"/>
    </row>
    <row r="45" spans="1:11" ht="17.25" customHeight="1">
      <c r="A45" s="158"/>
      <c r="B45" s="207" t="s">
        <v>68</v>
      </c>
      <c r="C45" s="208"/>
      <c r="D45" s="208"/>
      <c r="E45" s="86">
        <v>1</v>
      </c>
      <c r="F45" s="62">
        <f>IF(AND($E$45&gt;0,I22&lt;=80000/12),((750/12)*(1-$I$22/(80000/12)))*$E$45,0)</f>
        <v>41.001625</v>
      </c>
      <c r="G45" s="87">
        <v>12</v>
      </c>
      <c r="H45" s="88">
        <v>1</v>
      </c>
      <c r="I45" s="57">
        <f>ROUND(($F$45/$H$45)/12*$G$45,2)</f>
        <v>41</v>
      </c>
      <c r="J45" s="2"/>
      <c r="K45" s="130"/>
    </row>
    <row r="46" spans="1:11" ht="7.5" customHeight="1" thickBot="1">
      <c r="A46" s="158"/>
      <c r="B46" s="90"/>
      <c r="C46" s="91"/>
      <c r="D46" s="91"/>
      <c r="E46" s="131"/>
      <c r="F46" s="93"/>
      <c r="G46" s="132"/>
      <c r="H46" s="133"/>
      <c r="I46" s="96"/>
      <c r="J46" s="2"/>
      <c r="K46" s="130"/>
    </row>
    <row r="47" spans="1:11" ht="23.25" customHeight="1" thickBot="1" thickTop="1">
      <c r="A47" s="158"/>
      <c r="B47" s="222" t="s">
        <v>69</v>
      </c>
      <c r="C47" s="222"/>
      <c r="D47" s="222"/>
      <c r="E47" s="97">
        <f>SUM(E40:E44)</f>
        <v>4</v>
      </c>
      <c r="F47" s="224" t="s">
        <v>34</v>
      </c>
      <c r="G47" s="224"/>
      <c r="H47" s="224"/>
      <c r="I47" s="98">
        <f>SUM(I36:I45)</f>
        <v>487.00333333333333</v>
      </c>
      <c r="J47" s="2"/>
      <c r="K47" s="39"/>
    </row>
    <row r="48" spans="1:11" ht="6.75" customHeight="1" thickBot="1" thickTop="1">
      <c r="A48" s="158"/>
      <c r="B48" s="220"/>
      <c r="C48" s="221"/>
      <c r="D48" s="101"/>
      <c r="E48" s="102"/>
      <c r="F48" s="102"/>
      <c r="G48" s="102"/>
      <c r="H48" s="102"/>
      <c r="I48" s="102"/>
      <c r="J48" s="2"/>
      <c r="K48" s="39"/>
    </row>
    <row r="49" spans="1:12" ht="20.25" customHeight="1" thickBot="1" thickTop="1">
      <c r="A49" s="158"/>
      <c r="B49" s="104" t="s">
        <v>35</v>
      </c>
      <c r="C49" s="105">
        <f>IF($I$22&lt;=15000/12,23%,IF($I$22&lt;=28000/12,27%,IF($I$22&lt;=55000/12,38%,IF($I$22&lt;=75000/12,41%,IF($I$22&gt;75000/12,43%)))))</f>
        <v>0.27</v>
      </c>
      <c r="D49" s="194" t="s">
        <v>70</v>
      </c>
      <c r="E49" s="195"/>
      <c r="F49" s="195"/>
      <c r="G49" s="195"/>
      <c r="H49" s="196"/>
      <c r="I49" s="106">
        <f>I28-I47</f>
        <v>82.14666666666665</v>
      </c>
      <c r="J49" s="2"/>
      <c r="K49" s="39"/>
      <c r="L49" s="15"/>
    </row>
    <row r="50" spans="1:11" ht="25.5" customHeight="1" thickTop="1">
      <c r="A50" s="158"/>
      <c r="B50" s="226" t="s">
        <v>53</v>
      </c>
      <c r="C50" s="226"/>
      <c r="D50" s="226"/>
      <c r="E50" s="134"/>
      <c r="F50" s="134"/>
      <c r="G50" s="134"/>
      <c r="H50" s="134"/>
      <c r="I50" s="135"/>
      <c r="J50" s="2"/>
      <c r="K50" s="39"/>
    </row>
    <row r="51" spans="1:11" ht="15" customHeight="1" thickBot="1">
      <c r="A51" s="158"/>
      <c r="B51" s="136"/>
      <c r="C51" s="136"/>
      <c r="D51" s="137" t="s">
        <v>40</v>
      </c>
      <c r="E51" s="120"/>
      <c r="F51" s="138"/>
      <c r="G51" s="139"/>
      <c r="H51" s="139"/>
      <c r="I51" s="140"/>
      <c r="J51" s="2"/>
      <c r="K51" s="39"/>
    </row>
    <row r="52" spans="1:11" ht="19.5" customHeight="1" thickBot="1" thickTop="1">
      <c r="A52" s="158"/>
      <c r="B52" s="183" t="s">
        <v>42</v>
      </c>
      <c r="C52" s="184"/>
      <c r="D52" s="112" t="s">
        <v>43</v>
      </c>
      <c r="E52" s="120"/>
      <c r="F52" s="182" t="s">
        <v>46</v>
      </c>
      <c r="G52" s="182"/>
      <c r="H52" s="182"/>
      <c r="I52" s="182"/>
      <c r="J52" s="2"/>
      <c r="K52" s="39"/>
    </row>
    <row r="53" spans="1:11" ht="15" customHeight="1" thickBot="1" thickTop="1">
      <c r="A53" s="158"/>
      <c r="B53" s="141" t="s">
        <v>17</v>
      </c>
      <c r="C53" s="141" t="s">
        <v>54</v>
      </c>
      <c r="D53" s="141" t="s">
        <v>45</v>
      </c>
      <c r="E53" s="120"/>
      <c r="F53" s="227" t="s">
        <v>47</v>
      </c>
      <c r="G53" s="227"/>
      <c r="H53" s="227"/>
      <c r="I53" s="227"/>
      <c r="J53" s="2"/>
      <c r="K53" s="39"/>
    </row>
    <row r="54" spans="1:11" ht="23.25" customHeight="1" thickBot="1" thickTop="1">
      <c r="A54" s="1"/>
      <c r="B54" s="142">
        <v>30000</v>
      </c>
      <c r="C54" s="117">
        <v>0.005</v>
      </c>
      <c r="D54" s="118">
        <f>ROUND(($B$54*$C$54)*30%,2)</f>
        <v>45</v>
      </c>
      <c r="E54" s="143"/>
      <c r="F54" s="134"/>
      <c r="G54" s="134"/>
      <c r="H54" s="134"/>
      <c r="I54" s="143"/>
      <c r="J54" s="1"/>
      <c r="K54" s="52"/>
    </row>
    <row r="55" spans="1:11" ht="17.25" customHeight="1" thickTop="1">
      <c r="A55" s="1"/>
      <c r="B55" s="143"/>
      <c r="C55" s="143"/>
      <c r="D55" s="143"/>
      <c r="E55" s="143"/>
      <c r="F55" s="134"/>
      <c r="G55" s="134"/>
      <c r="H55" s="134"/>
      <c r="I55" s="143"/>
      <c r="J55" s="1"/>
      <c r="K55" s="52"/>
    </row>
    <row r="56" spans="1:11" ht="28.5" customHeight="1">
      <c r="A56" s="2"/>
      <c r="B56" s="122"/>
      <c r="C56" s="122"/>
      <c r="D56" s="122"/>
      <c r="E56" s="122"/>
      <c r="F56" s="122"/>
      <c r="G56" s="122"/>
      <c r="H56" s="122"/>
      <c r="I56" s="122"/>
      <c r="J56" s="2"/>
      <c r="K56" s="39"/>
    </row>
    <row r="58" ht="12.75"/>
    <row r="59" ht="12.75"/>
    <row r="60" ht="12.75"/>
    <row r="61" ht="12.75"/>
  </sheetData>
  <sheetProtection password="A5A2" sheet="1" objects="1" scenarios="1"/>
  <mergeCells count="52">
    <mergeCell ref="B52:C52"/>
    <mergeCell ref="B50:D50"/>
    <mergeCell ref="F52:I52"/>
    <mergeCell ref="F53:I53"/>
    <mergeCell ref="A1:A53"/>
    <mergeCell ref="B34:I34"/>
    <mergeCell ref="E38:E39"/>
    <mergeCell ref="B10:E10"/>
    <mergeCell ref="F10:I10"/>
    <mergeCell ref="G15:H15"/>
    <mergeCell ref="G13:H13"/>
    <mergeCell ref="B5:D5"/>
    <mergeCell ref="C12:E12"/>
    <mergeCell ref="B1:I1"/>
    <mergeCell ref="C16:E16"/>
    <mergeCell ref="E3:I4"/>
    <mergeCell ref="E5:I5"/>
    <mergeCell ref="E6:I6"/>
    <mergeCell ref="E8:I8"/>
    <mergeCell ref="B6:D6"/>
    <mergeCell ref="B12:B18"/>
    <mergeCell ref="B8:D8"/>
    <mergeCell ref="B11:D11"/>
    <mergeCell ref="C13:E13"/>
    <mergeCell ref="I28:I29"/>
    <mergeCell ref="B24:I24"/>
    <mergeCell ref="G18:H18"/>
    <mergeCell ref="B22:H22"/>
    <mergeCell ref="B26:C26"/>
    <mergeCell ref="C18:E18"/>
    <mergeCell ref="G26:H31"/>
    <mergeCell ref="F21:H21"/>
    <mergeCell ref="D49:H49"/>
    <mergeCell ref="B45:D45"/>
    <mergeCell ref="B36:D36"/>
    <mergeCell ref="B37:D37"/>
    <mergeCell ref="B39:D39"/>
    <mergeCell ref="B41:D41"/>
    <mergeCell ref="B40:D40"/>
    <mergeCell ref="B38:D38"/>
    <mergeCell ref="B44:D44"/>
    <mergeCell ref="B47:D47"/>
    <mergeCell ref="B42:D42"/>
    <mergeCell ref="B43:D43"/>
    <mergeCell ref="B48:C48"/>
    <mergeCell ref="G12:H12"/>
    <mergeCell ref="G14:H14"/>
    <mergeCell ref="F47:H47"/>
    <mergeCell ref="C17:E17"/>
    <mergeCell ref="G16:H16"/>
    <mergeCell ref="C14:E14"/>
    <mergeCell ref="G17:H17"/>
  </mergeCells>
  <printOptions horizontalCentered="1" verticalCentered="1"/>
  <pageMargins left="0.3937007874015748" right="0.3937007874015748" top="0.31496062992125984" bottom="0.31496062992125984" header="0.2362204724409449" footer="0.2362204724409449"/>
  <pageSetup orientation="portrait" paperSize="9" scale="86" r:id="rId5"/>
  <drawing r:id="rId4"/>
  <legacyDrawing r:id="rId3"/>
  <oleObjects>
    <oleObject progId="Word.Picture.8" shapeId="105253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</dc:creator>
  <cp:keywords/>
  <dc:description/>
  <cp:lastModifiedBy>Angelo</cp:lastModifiedBy>
  <dcterms:created xsi:type="dcterms:W3CDTF">2007-03-19T21:18:58Z</dcterms:created>
  <dcterms:modified xsi:type="dcterms:W3CDTF">2007-03-20T05:56:20Z</dcterms:modified>
  <cp:category/>
  <cp:version/>
  <cp:contentType/>
  <cp:contentStatus/>
</cp:coreProperties>
</file>