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2005 IRE ANNUALE" sheetId="1" r:id="rId1"/>
    <sheet name="2005 IRE MENSILE" sheetId="2" r:id="rId2"/>
  </sheets>
  <definedNames>
    <definedName name="_xlnm.Print_Area" localSheetId="0">'2005 IRE ANNUALE'!$B$2:$I$49</definedName>
    <definedName name="_xlnm.Print_Area" localSheetId="1">'2005 IRE MENSILE'!$B$2:$I$51</definedName>
  </definedNames>
  <calcPr fullCalcOnLoad="1"/>
</workbook>
</file>

<file path=xl/sharedStrings.xml><?xml version="1.0" encoding="utf-8"?>
<sst xmlns="http://schemas.openxmlformats.org/spreadsheetml/2006/main" count="115" uniqueCount="72">
  <si>
    <t>CORTE D'APPELLO DI LECCE</t>
  </si>
  <si>
    <t>SCHEDA FISCALE</t>
  </si>
  <si>
    <t>UFFICIO NEP                                                                                         C F. 8 0 0 6 0 6 5 2 3 5</t>
  </si>
  <si>
    <t xml:space="preserve">CALCOLO ANNUALE </t>
  </si>
  <si>
    <t>UFFICIALE GIUDIZIARIO</t>
  </si>
  <si>
    <t>PETRELLI ALDO</t>
  </si>
  <si>
    <t>NATO A FIRENZE DEL SUD IL 13.13.1948</t>
  </si>
  <si>
    <t>PTR LDA 13T13 L696Y</t>
  </si>
  <si>
    <t>INDENNITA' DI AMMINISTRAZIONE</t>
  </si>
  <si>
    <t>TRASFERTE AL 50%</t>
  </si>
  <si>
    <t>NPDAP                            (CASSA e FONDO)</t>
  </si>
  <si>
    <t>OPERA PREVIDENZA</t>
  </si>
  <si>
    <t>D E D U Z I O N E    T E O R I C A    P E R    F A M I L I A R I</t>
  </si>
  <si>
    <t>DIRITTO</t>
  </si>
  <si>
    <t>DEDUZIONE</t>
  </si>
  <si>
    <t>MESI</t>
  </si>
  <si>
    <t>DOVUTO</t>
  </si>
  <si>
    <t>NO</t>
  </si>
  <si>
    <t>Deduzione teorica</t>
  </si>
  <si>
    <t>O N E R I   D E D U C I B I L I</t>
  </si>
  <si>
    <t xml:space="preserve">D E D U Z I O N E </t>
  </si>
  <si>
    <t>T  O  T  A  L  E</t>
  </si>
  <si>
    <t>NO TAX AREA</t>
  </si>
  <si>
    <t>ONERI FAMILIARI</t>
  </si>
  <si>
    <t>DEDUZIONI SPETTANTI</t>
  </si>
  <si>
    <t xml:space="preserve">C A L C O L O    I R E </t>
  </si>
  <si>
    <t>ALIQ.                 MAX</t>
  </si>
  <si>
    <t>IRE DOVUTA</t>
  </si>
  <si>
    <t>ADDIZIONALE REGIONALE</t>
  </si>
  <si>
    <t>ADDIZIONALE COMUNALE</t>
  </si>
  <si>
    <t>IMPONIBILE</t>
  </si>
  <si>
    <t>ALIQUOTA</t>
  </si>
  <si>
    <t>IMPORTO</t>
  </si>
  <si>
    <t>I L  D I R I G E N T E</t>
  </si>
  <si>
    <t>Aldo Petrelli</t>
  </si>
  <si>
    <t xml:space="preserve">CALCOLO MENSILE </t>
  </si>
  <si>
    <t>NO TAX                                  AREA</t>
  </si>
  <si>
    <r>
      <t xml:space="preserve">IRE  </t>
    </r>
    <r>
      <rPr>
        <b/>
        <sz val="48"/>
        <color indexed="10"/>
        <rFont val="Times New Roman"/>
        <family val="1"/>
      </rPr>
      <t>2005</t>
    </r>
  </si>
  <si>
    <r>
      <t>IMPONIBILE</t>
    </r>
    <r>
      <rPr>
        <b/>
        <sz val="12"/>
        <color indexed="10"/>
        <rFont val="Arial"/>
        <family val="2"/>
      </rPr>
      <t xml:space="preserve"> </t>
    </r>
    <r>
      <rPr>
        <b/>
        <sz val="8"/>
        <rFont val="Arial"/>
        <family val="2"/>
      </rPr>
      <t>RETRIBUZIONE</t>
    </r>
    <r>
      <rPr>
        <sz val="8"/>
        <rFont val="Arial"/>
        <family val="2"/>
      </rPr>
      <t xml:space="preserve"> FISSA E   CONTINUATIVA</t>
    </r>
  </si>
  <si>
    <r>
      <t xml:space="preserve">ARRETRATI - </t>
    </r>
    <r>
      <rPr>
        <i/>
        <sz val="10"/>
        <rFont val="Arial"/>
        <family val="2"/>
      </rPr>
      <t>(Riferiti all'anno in corso)</t>
    </r>
  </si>
  <si>
    <r>
      <t>IMPONIBILE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RETRIBUZIONE</t>
    </r>
    <r>
      <rPr>
        <sz val="8"/>
        <rFont val="Arial"/>
        <family val="2"/>
      </rPr>
      <t xml:space="preserve"> ACCESSORIA</t>
    </r>
  </si>
  <si>
    <r>
      <t xml:space="preserve">PERCENTUALE </t>
    </r>
    <r>
      <rPr>
        <i/>
        <sz val="10"/>
        <rFont val="Arial"/>
        <family val="2"/>
      </rPr>
      <t>(Riferita all'anno in corso)</t>
    </r>
  </si>
  <si>
    <r>
      <t xml:space="preserve">                   (imponibile fiscale lordo)  </t>
    </r>
    <r>
      <rPr>
        <b/>
        <sz val="14"/>
        <color indexed="12"/>
        <rFont val="Times New Roman"/>
        <family val="1"/>
      </rPr>
      <t>REDDITO COMPLESSIVO</t>
    </r>
  </si>
  <si>
    <r>
      <t>QUOTA</t>
    </r>
    <r>
      <rPr>
        <sz val="7"/>
        <rFont val="Times New Roman"/>
        <family val="1"/>
      </rPr>
      <t xml:space="preserve">                                                IN                                                 PERCENTUALE </t>
    </r>
    <r>
      <rPr>
        <sz val="8"/>
        <rFont val="Times New Roman"/>
        <family val="1"/>
      </rPr>
      <t>(50-100)</t>
    </r>
  </si>
  <si>
    <r>
      <t>Per il coniuge non legalmente separato</t>
    </r>
    <r>
      <rPr>
        <sz val="9"/>
        <color indexed="12"/>
        <rFont val="Times New Roman"/>
        <family val="1"/>
      </rPr>
      <t xml:space="preserve"> (SI - NO)</t>
    </r>
  </si>
  <si>
    <r>
      <t>Per il primo figlio, in assenza dell'altro genitore</t>
    </r>
    <r>
      <rPr>
        <sz val="9"/>
        <color indexed="12"/>
        <rFont val="Times New Roman"/>
        <family val="1"/>
      </rPr>
      <t xml:space="preserve">  (SI - NO)</t>
    </r>
  </si>
  <si>
    <r>
      <t xml:space="preserve">Per ciascun figlio a carico minore di tre anni </t>
    </r>
    <r>
      <rPr>
        <sz val="9"/>
        <color indexed="12"/>
        <rFont val="Times New Roman"/>
        <family val="1"/>
      </rPr>
      <t>(numero figli)</t>
    </r>
  </si>
  <si>
    <r>
      <t xml:space="preserve">Per ciascun figlio a carico, dai tre anni in poi </t>
    </r>
    <r>
      <rPr>
        <sz val="9"/>
        <color indexed="12"/>
        <rFont val="Times New Roman"/>
        <family val="1"/>
      </rPr>
      <t>(numero figli)</t>
    </r>
  </si>
  <si>
    <r>
      <t xml:space="preserve">Per ogni figlio portatore di handicap  L. 104/92 </t>
    </r>
    <r>
      <rPr>
        <sz val="9"/>
        <color indexed="12"/>
        <rFont val="Times New Roman"/>
        <family val="1"/>
      </rPr>
      <t>(numero figli)</t>
    </r>
  </si>
  <si>
    <r>
      <t xml:space="preserve">Altro familiare a carico </t>
    </r>
    <r>
      <rPr>
        <sz val="9"/>
        <color indexed="12"/>
        <rFont val="Times New Roman"/>
        <family val="1"/>
      </rPr>
      <t>(numero familiari)</t>
    </r>
  </si>
  <si>
    <r>
      <t xml:space="preserve">REDDITO IMPONIBILE </t>
    </r>
    <r>
      <rPr>
        <sz val="9"/>
        <color indexed="12"/>
        <rFont val="Times New Roman"/>
        <family val="1"/>
      </rPr>
      <t>imponibile fiscale netto</t>
    </r>
  </si>
  <si>
    <r>
      <t xml:space="preserve">STIPENDIO + I.I.S. </t>
    </r>
    <r>
      <rPr>
        <i/>
        <sz val="10"/>
        <rFont val="Arial"/>
        <family val="2"/>
      </rPr>
      <t xml:space="preserve"> (conglobato)</t>
    </r>
  </si>
  <si>
    <t>TREDICESIMA (1/12)</t>
  </si>
  <si>
    <r>
      <t>"Circolare Agenzia delle Entrate n. 2-E del 03/01/2005"                                                                                                La scheda é personalizzabile (</t>
    </r>
    <r>
      <rPr>
        <b/>
        <i/>
        <sz val="14"/>
        <color indexed="10"/>
        <rFont val="Arial"/>
        <family val="2"/>
      </rPr>
      <t>intestazione - nominativo - firma - emolumenti</t>
    </r>
    <r>
      <rPr>
        <b/>
        <i/>
        <sz val="14"/>
        <color indexed="12"/>
        <rFont val="Arial"/>
        <family val="2"/>
      </rPr>
      <t xml:space="preserve">) 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12"/>
        <rFont val="Arial"/>
        <family val="2"/>
      </rPr>
      <t xml:space="preserve">                                          (</t>
    </r>
    <r>
      <rPr>
        <b/>
        <i/>
        <sz val="14"/>
        <color indexed="10"/>
        <rFont val="Arial"/>
        <family val="2"/>
      </rPr>
      <t>inserire i dati personalizzati solo nelle celle colorate in giallo</t>
    </r>
    <r>
      <rPr>
        <b/>
        <i/>
        <sz val="14"/>
        <color indexed="12"/>
        <rFont val="Arial"/>
        <family val="2"/>
      </rPr>
      <t>)                                                                       petrelli.aldo@tin.it</t>
    </r>
  </si>
  <si>
    <t>CODICE BANCA/POSTE/CONCESSIONARIO</t>
  </si>
  <si>
    <t xml:space="preserve">AZIENDA </t>
  </si>
  <si>
    <t>CAB/SPORTELLO</t>
  </si>
  <si>
    <t>DATA</t>
  </si>
  <si>
    <t>0761</t>
  </si>
  <si>
    <t>16002-3</t>
  </si>
  <si>
    <t>ESTREMI DEL VERSAMENTO MOD. F 24</t>
  </si>
  <si>
    <r>
      <t>STIPENDIO+I.I.S.+GRATIFICAZIONE</t>
    </r>
    <r>
      <rPr>
        <i/>
        <sz val="10"/>
        <rFont val="Arial"/>
        <family val="2"/>
      </rPr>
      <t xml:space="preserve"> (conglobato)</t>
    </r>
  </si>
  <si>
    <t>CONGUAGLIO</t>
  </si>
  <si>
    <t>IRE VERSATA</t>
  </si>
  <si>
    <t>DA VERSARE</t>
  </si>
  <si>
    <r>
      <t>"Circolare Agenzia delle Entrate n. 2-E del 03/01/2005 e 31-E del 06/06/2005"                                                                                                La scheda é personalizzabile (</t>
    </r>
    <r>
      <rPr>
        <b/>
        <i/>
        <sz val="14"/>
        <color indexed="10"/>
        <rFont val="Arial"/>
        <family val="2"/>
      </rPr>
      <t>intestazione - nominativo - firma - emolumenti</t>
    </r>
    <r>
      <rPr>
        <b/>
        <i/>
        <sz val="14"/>
        <color indexed="12"/>
        <rFont val="Arial"/>
        <family val="2"/>
      </rPr>
      <t xml:space="preserve">) </t>
    </r>
    <r>
      <rPr>
        <b/>
        <i/>
        <sz val="14"/>
        <color indexed="10"/>
        <rFont val="Arial"/>
        <family val="2"/>
      </rPr>
      <t xml:space="preserve">  </t>
    </r>
    <r>
      <rPr>
        <b/>
        <i/>
        <sz val="14"/>
        <color indexed="12"/>
        <rFont val="Arial"/>
        <family val="2"/>
      </rPr>
      <t xml:space="preserve">                                          (</t>
    </r>
    <r>
      <rPr>
        <b/>
        <i/>
        <sz val="14"/>
        <color indexed="10"/>
        <rFont val="Arial"/>
        <family val="2"/>
      </rPr>
      <t>inserire i dati personalizzati solo nelle celle colorate in giallo</t>
    </r>
    <r>
      <rPr>
        <b/>
        <i/>
        <sz val="14"/>
        <color indexed="12"/>
        <rFont val="Arial"/>
        <family val="2"/>
      </rPr>
      <t xml:space="preserve">)                                                                       </t>
    </r>
    <r>
      <rPr>
        <b/>
        <i/>
        <sz val="16"/>
        <color indexed="12"/>
        <rFont val="Franklin Gothic Book"/>
        <family val="2"/>
      </rPr>
      <t>petrelli.aldo@tin.it</t>
    </r>
  </si>
  <si>
    <r>
      <t>Per il coniuge non legalmente separato</t>
    </r>
    <r>
      <rPr>
        <sz val="9"/>
        <color indexed="12"/>
        <rFont val="Times New Roman"/>
        <family val="1"/>
      </rPr>
      <t xml:space="preserve"> (SI - NO) (num. mesi diritto)</t>
    </r>
  </si>
  <si>
    <r>
      <t>Per il primo figlio, in assenza dell'altro genitore</t>
    </r>
    <r>
      <rPr>
        <sz val="9"/>
        <color indexed="12"/>
        <rFont val="Times New Roman"/>
        <family val="1"/>
      </rPr>
      <t xml:space="preserve">  (SI-NO)(num. mesi)</t>
    </r>
  </si>
  <si>
    <r>
      <t xml:space="preserve">Per ciascun figlio a carico minore di tre anni </t>
    </r>
    <r>
      <rPr>
        <sz val="9"/>
        <color indexed="12"/>
        <rFont val="Times New Roman"/>
        <family val="1"/>
      </rPr>
      <t>(n. figli) (n. mesi) (%)</t>
    </r>
  </si>
  <si>
    <r>
      <t xml:space="preserve">Per ciascun figlio a carico, dai tre anni in poi </t>
    </r>
    <r>
      <rPr>
        <sz val="9"/>
        <color indexed="12"/>
        <rFont val="Times New Roman"/>
        <family val="1"/>
      </rPr>
      <t>(n. figli)(n. mesi) (%)</t>
    </r>
  </si>
  <si>
    <r>
      <t xml:space="preserve">Per ogni figlio portatore di handicap L.104/92 </t>
    </r>
    <r>
      <rPr>
        <sz val="9"/>
        <color indexed="12"/>
        <rFont val="Times New Roman"/>
        <family val="1"/>
      </rPr>
      <t>(n. figli)(n. mesi)(%)</t>
    </r>
  </si>
  <si>
    <r>
      <t xml:space="preserve">Altro familiare a carico </t>
    </r>
    <r>
      <rPr>
        <sz val="9"/>
        <color indexed="12"/>
        <rFont val="Times New Roman"/>
        <family val="1"/>
      </rPr>
      <t>(numero familiari) (num. mesi diritto) (%)</t>
    </r>
  </si>
</sst>
</file>

<file path=xl/styles.xml><?xml version="1.0" encoding="utf-8"?>
<styleSheet xmlns="http://schemas.openxmlformats.org/spreadsheetml/2006/main">
  <numFmts count="6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_-;\-* #,##0.00_-;_-* &quot;-&quot;_-;_-@_-"/>
    <numFmt numFmtId="171" formatCode="_-* #,##0.0000_-;\-* #,##0.0000_-;_-* &quot;-&quot;_-;_-@_-"/>
    <numFmt numFmtId="172" formatCode="_-* #,##0.00_-;\-* #,##0.00_-;_-* &quot;-&quot;????_-;_-@_-"/>
    <numFmt numFmtId="173" formatCode="_-[$€]\ * #,##0.00_-;\-[$€]\ * #,##0.00_-;_-[$€]\ * &quot;-&quot;??_-;_-@_-"/>
    <numFmt numFmtId="174" formatCode="#,##0.0000"/>
    <numFmt numFmtId="175" formatCode="#,##0.00_ ;\-#,##0.00\ "/>
    <numFmt numFmtId="176" formatCode="_-* #,##0.0000_-;\-* #,##0.0000_-;_-* &quot;-&quot;????_-;_-@_-"/>
    <numFmt numFmtId="177" formatCode="#,##0.00000000"/>
    <numFmt numFmtId="178" formatCode="#,##0_ ;\-#,##0\ "/>
    <numFmt numFmtId="179" formatCode="0_ ;\-0\ "/>
    <numFmt numFmtId="180" formatCode="_-[$€-2]\ * #,##0.00_-;\-[$€-2]\ * #,##0.00_-;_-[$€-2]\ * &quot;-&quot;??_-"/>
    <numFmt numFmtId="181" formatCode="d/m/yyyy"/>
    <numFmt numFmtId="182" formatCode="d\ mmmm\ yyyy"/>
    <numFmt numFmtId="183" formatCode="d\-mmm\-yyyy"/>
    <numFmt numFmtId="184" formatCode="#,##0.0"/>
    <numFmt numFmtId="185" formatCode="0.0"/>
    <numFmt numFmtId="186" formatCode="0.000"/>
    <numFmt numFmtId="187" formatCode="0.0000"/>
    <numFmt numFmtId="188" formatCode="0.0%"/>
    <numFmt numFmtId="189" formatCode="d/m"/>
    <numFmt numFmtId="190" formatCode="d\-mmm\-yy"/>
    <numFmt numFmtId="191" formatCode="d\-mmm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00000"/>
    <numFmt numFmtId="196" formatCode="0.000%"/>
    <numFmt numFmtId="197" formatCode="#,##0_ ;[Red]\-#,##0\ "/>
    <numFmt numFmtId="198" formatCode="[$¢-140A]#,##0"/>
    <numFmt numFmtId="199" formatCode="[$XXX]\ #,##0"/>
    <numFmt numFmtId="200" formatCode="[$NOK]\ #,##0"/>
    <numFmt numFmtId="201" formatCode="#,##0\ [$лв-402]"/>
    <numFmt numFmtId="202" formatCode="[$R-1C09]\ #,##0"/>
    <numFmt numFmtId="203" formatCode="_ [$R-1C09]\ * #,##0_ ;_ [$R-1C09]\ * \-#,##0_ ;_ [$R-1C09]\ * &quot;-&quot;_ ;_ @_ "/>
    <numFmt numFmtId="204" formatCode="mmm\-yyyy"/>
    <numFmt numFmtId="205" formatCode="[$-410]dddd\ d\ mmmm\ yyyy"/>
    <numFmt numFmtId="206" formatCode="_-[$€-2]\ * #,##0.00_-;\-[$€-2]\ * #,##0.00_-;_-[$€-2]\ * &quot;-&quot;??_-;_-@_-"/>
    <numFmt numFmtId="207" formatCode="_-* #,##0.00\ [$€-1]_-;\-* #,##0.00\ [$€-1]_-;_-* &quot;-&quot;??\ [$€-1]_-;_-@_-"/>
    <numFmt numFmtId="208" formatCode="#,##0\ [$€-1]"/>
    <numFmt numFmtId="209" formatCode="#,##0\ [$€-1];\-#,##0\ [$€-1]"/>
    <numFmt numFmtId="210" formatCode="[$€-2]\ #,##0;\-[$€-2]\ #,##0"/>
    <numFmt numFmtId="211" formatCode="[$€-2]\ #,##0"/>
    <numFmt numFmtId="212" formatCode="_-[$€-2]\ * #,##0_-;\-[$€-2]\ * #,##0_-;_-[$€-2]\ * &quot;-&quot;_-;_-@_-"/>
    <numFmt numFmtId="213" formatCode="_-* #,##0\ [$€-1]_-;\-* #,##0\ [$€-1]_-;_-* &quot;-&quot;\ [$€-1]_-;_-@_-"/>
    <numFmt numFmtId="214" formatCode="[$€-2]\ #,##0.00"/>
    <numFmt numFmtId="215" formatCode="#,##0.000_ ;\-#,##0.000\ "/>
    <numFmt numFmtId="216" formatCode="#,##0.0000_ ;\-#,##0.0000\ "/>
    <numFmt numFmtId="217" formatCode="_-* #,##0.000_-;\-* #,##0.000_-;_-* &quot;-&quot;???_-;_-@_-"/>
    <numFmt numFmtId="218" formatCode="[$€-2]\ #.##000_);[Red]\([$€-2]\ #.##000\)"/>
    <numFmt numFmtId="219" formatCode="_-[$€-2]\ * #,##0.0000_-;\-[$€-2]\ * #,##0.0000_-;_-[$€-2]\ * &quot;-&quot;????_-;_-@_-"/>
    <numFmt numFmtId="220" formatCode="[$-410]d\ mmmm\ yyyy;@"/>
  </numFmts>
  <fonts count="56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48"/>
      <color indexed="10"/>
      <name val="Times New Roman"/>
      <family val="1"/>
    </font>
    <font>
      <b/>
      <sz val="48"/>
      <color indexed="12"/>
      <name val="Times New Roman"/>
      <family val="1"/>
    </font>
    <font>
      <b/>
      <sz val="14"/>
      <name val="Arial"/>
      <family val="2"/>
    </font>
    <font>
      <b/>
      <sz val="22"/>
      <color indexed="12"/>
      <name val="Times New Roman"/>
      <family val="1"/>
    </font>
    <font>
      <b/>
      <sz val="10"/>
      <name val="Arial"/>
      <family val="2"/>
    </font>
    <font>
      <b/>
      <sz val="24"/>
      <color indexed="10"/>
      <name val="Verdana"/>
      <family val="2"/>
    </font>
    <font>
      <b/>
      <sz val="24"/>
      <color indexed="10"/>
      <name val="Arial"/>
      <family val="2"/>
    </font>
    <font>
      <b/>
      <sz val="16"/>
      <color indexed="12"/>
      <name val="Times New Roman"/>
      <family val="1"/>
    </font>
    <font>
      <b/>
      <sz val="2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10"/>
      <name val="Times New Roman"/>
      <family val="1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4"/>
      <color indexed="12"/>
      <name val="Times New Roman"/>
      <family val="1"/>
    </font>
    <font>
      <sz val="12"/>
      <color indexed="12"/>
      <name val="Times New Roman"/>
      <family val="1"/>
    </font>
    <font>
      <b/>
      <sz val="16"/>
      <color indexed="12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color indexed="45"/>
      <name val="Arial"/>
      <family val="2"/>
    </font>
    <font>
      <b/>
      <sz val="16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6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10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12"/>
      <name val="Arial"/>
      <family val="2"/>
    </font>
    <font>
      <b/>
      <sz val="14"/>
      <color indexed="10"/>
      <name val="Times New Roman"/>
      <family val="1"/>
    </font>
    <font>
      <sz val="7"/>
      <color indexed="12"/>
      <name val="Arial"/>
      <family val="2"/>
    </font>
    <font>
      <b/>
      <sz val="10"/>
      <color indexed="10"/>
      <name val="Times New Roman"/>
      <family val="1"/>
    </font>
    <font>
      <b/>
      <u val="single"/>
      <sz val="12"/>
      <color indexed="10"/>
      <name val="Arial"/>
      <family val="0"/>
    </font>
    <font>
      <b/>
      <sz val="14"/>
      <color indexed="12"/>
      <name val="Arial"/>
      <family val="0"/>
    </font>
    <font>
      <b/>
      <i/>
      <sz val="16"/>
      <color indexed="12"/>
      <name val="Franklin Gothic Book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/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double">
        <color indexed="10"/>
      </right>
      <top style="hair">
        <color indexed="12"/>
      </top>
      <bottom style="hair">
        <color indexed="1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 horizontal="left"/>
      <protection hidden="1"/>
    </xf>
    <xf numFmtId="3" fontId="16" fillId="2" borderId="0" xfId="0" applyNumberFormat="1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21" fillId="2" borderId="0" xfId="0" applyFont="1" applyFill="1" applyBorder="1" applyAlignment="1" applyProtection="1">
      <alignment/>
      <protection hidden="1"/>
    </xf>
    <xf numFmtId="43" fontId="22" fillId="0" borderId="1" xfId="0" applyNumberFormat="1" applyFont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horizontal="left"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43" fontId="22" fillId="0" borderId="1" xfId="18" applyFont="1" applyBorder="1" applyAlignment="1" applyProtection="1">
      <alignment vertic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43" fontId="22" fillId="2" borderId="0" xfId="19" applyNumberFormat="1" applyFont="1" applyFill="1" applyBorder="1" applyAlignment="1" applyProtection="1">
      <alignment horizontal="right" vertical="center"/>
      <protection hidden="1"/>
    </xf>
    <xf numFmtId="43" fontId="24" fillId="2" borderId="0" xfId="0" applyNumberFormat="1" applyFont="1" applyFill="1" applyBorder="1" applyAlignment="1" applyProtection="1">
      <alignment vertical="center"/>
      <protection hidden="1"/>
    </xf>
    <xf numFmtId="43" fontId="22" fillId="2" borderId="0" xfId="18" applyFont="1" applyFill="1" applyBorder="1" applyAlignment="1" applyProtection="1">
      <alignment vertical="center"/>
      <protection hidden="1"/>
    </xf>
    <xf numFmtId="0" fontId="16" fillId="2" borderId="3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 horizontal="center" vertical="center" wrapText="1"/>
      <protection hidden="1"/>
    </xf>
    <xf numFmtId="0" fontId="16" fillId="2" borderId="4" xfId="0" applyFont="1" applyFill="1" applyBorder="1" applyAlignment="1" applyProtection="1">
      <alignment/>
      <protection hidden="1"/>
    </xf>
    <xf numFmtId="43" fontId="22" fillId="2" borderId="4" xfId="19" applyNumberFormat="1" applyFont="1" applyFill="1" applyBorder="1" applyAlignment="1" applyProtection="1">
      <alignment horizontal="right" vertical="center"/>
      <protection hidden="1"/>
    </xf>
    <xf numFmtId="43" fontId="24" fillId="2" borderId="4" xfId="0" applyNumberFormat="1" applyFont="1" applyFill="1" applyBorder="1" applyAlignment="1" applyProtection="1">
      <alignment vertical="center"/>
      <protection hidden="1"/>
    </xf>
    <xf numFmtId="43" fontId="22" fillId="2" borderId="5" xfId="18" applyFont="1" applyFill="1" applyBorder="1" applyAlignment="1" applyProtection="1">
      <alignment vertical="center"/>
      <protection hidden="1"/>
    </xf>
    <xf numFmtId="0" fontId="25" fillId="2" borderId="0" xfId="0" applyFont="1" applyFill="1" applyBorder="1" applyAlignment="1" applyProtection="1">
      <alignment vertical="center" wrapText="1"/>
      <protection hidden="1"/>
    </xf>
    <xf numFmtId="43" fontId="18" fillId="2" borderId="0" xfId="18" applyFont="1" applyFill="1" applyBorder="1" applyAlignment="1" applyProtection="1">
      <alignment vertical="center"/>
      <protection hidden="1"/>
    </xf>
    <xf numFmtId="43" fontId="29" fillId="0" borderId="6" xfId="19" applyNumberFormat="1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/>
      <protection hidden="1"/>
    </xf>
    <xf numFmtId="0" fontId="31" fillId="2" borderId="7" xfId="0" applyFont="1" applyFill="1" applyBorder="1" applyAlignment="1" applyProtection="1">
      <alignment horizontal="center"/>
      <protection hidden="1"/>
    </xf>
    <xf numFmtId="0" fontId="30" fillId="2" borderId="8" xfId="0" applyFont="1" applyFill="1" applyBorder="1" applyAlignment="1" applyProtection="1">
      <alignment horizontal="center"/>
      <protection hidden="1"/>
    </xf>
    <xf numFmtId="43" fontId="0" fillId="2" borderId="2" xfId="19" applyNumberFormat="1" applyFont="1" applyFill="1" applyBorder="1" applyAlignment="1" applyProtection="1">
      <alignment vertical="center"/>
      <protection hidden="1"/>
    </xf>
    <xf numFmtId="43" fontId="36" fillId="0" borderId="5" xfId="0" applyNumberFormat="1" applyFont="1" applyBorder="1" applyAlignment="1" applyProtection="1">
      <alignment horizontal="center"/>
      <protection hidden="1"/>
    </xf>
    <xf numFmtId="43" fontId="36" fillId="0" borderId="1" xfId="0" applyNumberFormat="1" applyFont="1" applyBorder="1" applyAlignment="1" applyProtection="1">
      <alignment horizontal="center"/>
      <protection hidden="1"/>
    </xf>
    <xf numFmtId="43" fontId="36" fillId="0" borderId="9" xfId="0" applyNumberFormat="1" applyFont="1" applyBorder="1" applyAlignment="1" applyProtection="1">
      <alignment horizontal="center"/>
      <protection hidden="1"/>
    </xf>
    <xf numFmtId="0" fontId="18" fillId="2" borderId="0" xfId="0" applyFont="1" applyFill="1" applyBorder="1" applyAlignment="1" applyProtection="1">
      <alignment horizontal="center" vertical="center" wrapText="1"/>
      <protection hidden="1"/>
    </xf>
    <xf numFmtId="4" fontId="16" fillId="2" borderId="0" xfId="0" applyNumberFormat="1" applyFont="1" applyFill="1" applyBorder="1" applyAlignment="1" applyProtection="1">
      <alignment horizontal="left" vertical="center" wrapText="1"/>
      <protection hidden="1"/>
    </xf>
    <xf numFmtId="43" fontId="29" fillId="0" borderId="6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/>
      <protection hidden="1"/>
    </xf>
    <xf numFmtId="43" fontId="41" fillId="3" borderId="10" xfId="19" applyNumberFormat="1" applyFont="1" applyFill="1" applyBorder="1" applyAlignment="1" applyProtection="1">
      <alignment horizontal="center" vertical="center" wrapText="1"/>
      <protection hidden="1"/>
    </xf>
    <xf numFmtId="43" fontId="42" fillId="0" borderId="11" xfId="19" applyNumberFormat="1" applyFont="1" applyFill="1" applyBorder="1" applyAlignment="1" applyProtection="1">
      <alignment horizontal="center" vertical="center"/>
      <protection hidden="1"/>
    </xf>
    <xf numFmtId="0" fontId="43" fillId="3" borderId="12" xfId="0" applyFont="1" applyFill="1" applyBorder="1" applyAlignment="1" applyProtection="1">
      <alignment horizontal="center" vertical="center" wrapText="1"/>
      <protection hidden="1"/>
    </xf>
    <xf numFmtId="43" fontId="29" fillId="0" borderId="6" xfId="19" applyNumberFormat="1" applyFont="1" applyBorder="1" applyAlignment="1" applyProtection="1">
      <alignment horizontal="center" vertical="center"/>
      <protection hidden="1"/>
    </xf>
    <xf numFmtId="175" fontId="42" fillId="0" borderId="11" xfId="19" applyNumberFormat="1" applyFont="1" applyFill="1" applyBorder="1" applyAlignment="1" applyProtection="1">
      <alignment horizontal="center" vertical="center"/>
      <protection hidden="1"/>
    </xf>
    <xf numFmtId="0" fontId="44" fillId="3" borderId="13" xfId="0" applyFont="1" applyFill="1" applyBorder="1" applyAlignment="1" applyProtection="1">
      <alignment horizontal="center" vertical="center" wrapText="1"/>
      <protection hidden="1"/>
    </xf>
    <xf numFmtId="9" fontId="45" fillId="0" borderId="11" xfId="19" applyNumberFormat="1" applyFont="1" applyFill="1" applyBorder="1" applyAlignment="1" applyProtection="1">
      <alignment vertical="center"/>
      <protection hidden="1"/>
    </xf>
    <xf numFmtId="43" fontId="29" fillId="0" borderId="6" xfId="18" applyFont="1" applyFill="1" applyBorder="1" applyAlignment="1" applyProtection="1">
      <alignment vertic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43" fontId="5" fillId="0" borderId="11" xfId="19" applyNumberFormat="1" applyFont="1" applyBorder="1" applyAlignment="1" applyProtection="1">
      <alignment horizontal="center" vertical="center"/>
      <protection hidden="1"/>
    </xf>
    <xf numFmtId="43" fontId="29" fillId="0" borderId="6" xfId="19" applyNumberFormat="1" applyFont="1" applyFill="1" applyBorder="1" applyAlignment="1" applyProtection="1">
      <alignment horizontal="center" vertical="center"/>
      <protection hidden="1"/>
    </xf>
    <xf numFmtId="43" fontId="22" fillId="2" borderId="15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9" fontId="0" fillId="0" borderId="0" xfId="0" applyNumberFormat="1" applyFill="1" applyAlignment="1" applyProtection="1">
      <alignment horizontal="right"/>
      <protection hidden="1"/>
    </xf>
    <xf numFmtId="4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 horizontal="right"/>
      <protection hidden="1"/>
    </xf>
    <xf numFmtId="43" fontId="0" fillId="0" borderId="0" xfId="18" applyAlignment="1" applyProtection="1">
      <alignment/>
      <protection hidden="1"/>
    </xf>
    <xf numFmtId="4" fontId="7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" fontId="17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11" xfId="0" applyNumberFormat="1" applyFont="1" applyFill="1" applyBorder="1" applyAlignment="1" applyProtection="1">
      <alignment horizontal="center" vertical="center"/>
      <protection locked="0"/>
    </xf>
    <xf numFmtId="0" fontId="17" fillId="4" borderId="11" xfId="0" applyFont="1" applyFill="1" applyBorder="1" applyAlignment="1" applyProtection="1">
      <alignment horizontal="center" vertical="center"/>
      <protection locked="0"/>
    </xf>
    <xf numFmtId="0" fontId="17" fillId="4" borderId="11" xfId="0" applyNumberFormat="1" applyFont="1" applyFill="1" applyBorder="1" applyAlignment="1" applyProtection="1">
      <alignment horizontal="center" vertical="center"/>
      <protection locked="0"/>
    </xf>
    <xf numFmtId="9" fontId="17" fillId="4" borderId="11" xfId="0" applyNumberFormat="1" applyFont="1" applyFill="1" applyBorder="1" applyAlignment="1" applyProtection="1">
      <alignment horizontal="center" vertical="center"/>
      <protection locked="0"/>
    </xf>
    <xf numFmtId="10" fontId="46" fillId="4" borderId="16" xfId="0" applyNumberFormat="1" applyFont="1" applyFill="1" applyBorder="1" applyAlignment="1" applyProtection="1">
      <alignment horizontal="center" vertical="center"/>
      <protection locked="0"/>
    </xf>
    <xf numFmtId="0" fontId="51" fillId="2" borderId="0" xfId="0" applyFont="1" applyFill="1" applyAlignment="1" applyProtection="1">
      <alignment horizontal="center"/>
      <protection hidden="1"/>
    </xf>
    <xf numFmtId="43" fontId="5" fillId="2" borderId="0" xfId="19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hidden="1"/>
    </xf>
    <xf numFmtId="0" fontId="12" fillId="2" borderId="17" xfId="0" applyFont="1" applyFill="1" applyBorder="1" applyAlignment="1" applyProtection="1">
      <alignment vertical="center"/>
      <protection hidden="1"/>
    </xf>
    <xf numFmtId="0" fontId="32" fillId="2" borderId="11" xfId="0" applyFont="1" applyFill="1" applyBorder="1" applyAlignment="1" applyProtection="1">
      <alignment horizontal="center" vertical="center"/>
      <protection hidden="1"/>
    </xf>
    <xf numFmtId="43" fontId="44" fillId="3" borderId="10" xfId="19" applyNumberFormat="1" applyFont="1" applyFill="1" applyBorder="1" applyAlignment="1" applyProtection="1">
      <alignment horizontal="center" vertical="center" wrapText="1"/>
      <protection hidden="1"/>
    </xf>
    <xf numFmtId="0" fontId="52" fillId="3" borderId="12" xfId="0" applyFont="1" applyFill="1" applyBorder="1" applyAlignment="1" applyProtection="1">
      <alignment horizontal="center" vertical="center" wrapText="1"/>
      <protection hidden="1"/>
    </xf>
    <xf numFmtId="49" fontId="36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36" fillId="2" borderId="0" xfId="0" applyNumberFormat="1" applyFont="1" applyFill="1" applyBorder="1" applyAlignment="1" applyProtection="1">
      <alignment horizontal="center" vertical="center"/>
      <protection locked="0"/>
    </xf>
    <xf numFmtId="220" fontId="36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/>
      <protection locked="0"/>
    </xf>
    <xf numFmtId="0" fontId="16" fillId="2" borderId="0" xfId="0" applyFont="1" applyFill="1" applyAlignment="1" applyProtection="1">
      <alignment/>
      <protection hidden="1"/>
    </xf>
    <xf numFmtId="43" fontId="17" fillId="4" borderId="18" xfId="19" applyNumberFormat="1" applyFont="1" applyFill="1" applyBorder="1" applyAlignment="1" applyProtection="1">
      <alignment horizontal="right" vertical="center"/>
      <protection locked="0"/>
    </xf>
    <xf numFmtId="43" fontId="20" fillId="4" borderId="19" xfId="0" applyNumberFormat="1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left"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26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43" fontId="42" fillId="0" borderId="6" xfId="0" applyNumberFormat="1" applyFont="1" applyFill="1" applyBorder="1" applyAlignment="1" applyProtection="1">
      <alignment horizontal="center" vertical="center"/>
      <protection hidden="1"/>
    </xf>
    <xf numFmtId="0" fontId="16" fillId="2" borderId="16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27" fillId="5" borderId="3" xfId="0" applyFont="1" applyFill="1" applyBorder="1" applyAlignment="1" applyProtection="1">
      <alignment horizontal="left" vertical="center" wrapText="1"/>
      <protection hidden="1"/>
    </xf>
    <xf numFmtId="0" fontId="27" fillId="5" borderId="20" xfId="0" applyFont="1" applyFill="1" applyBorder="1" applyAlignment="1" applyProtection="1">
      <alignment horizontal="left" vertical="center" wrapText="1"/>
      <protection hidden="1"/>
    </xf>
    <xf numFmtId="4" fontId="54" fillId="4" borderId="21" xfId="0" applyNumberFormat="1" applyFont="1" applyFill="1" applyBorder="1" applyAlignment="1" applyProtection="1">
      <alignment horizontal="center" vertical="center"/>
      <protection locked="0"/>
    </xf>
    <xf numFmtId="4" fontId="54" fillId="4" borderId="22" xfId="0" applyNumberFormat="1" applyFont="1" applyFill="1" applyBorder="1" applyAlignment="1" applyProtection="1">
      <alignment horizontal="center" vertical="center"/>
      <protection locked="0"/>
    </xf>
    <xf numFmtId="0" fontId="53" fillId="2" borderId="23" xfId="0" applyFont="1" applyFill="1" applyBorder="1" applyAlignment="1" applyProtection="1">
      <alignment horizontal="right" vertical="center"/>
      <protection hidden="1"/>
    </xf>
    <xf numFmtId="0" fontId="53" fillId="2" borderId="17" xfId="0" applyFont="1" applyFill="1" applyBorder="1" applyAlignment="1" applyProtection="1">
      <alignment horizontal="right" vertical="center"/>
      <protection hidden="1"/>
    </xf>
    <xf numFmtId="43" fontId="15" fillId="2" borderId="24" xfId="19" applyNumberFormat="1" applyFont="1" applyFill="1" applyBorder="1" applyAlignment="1" applyProtection="1">
      <alignment horizontal="center"/>
      <protection locked="0"/>
    </xf>
    <xf numFmtId="43" fontId="47" fillId="2" borderId="0" xfId="19" applyNumberFormat="1" applyFont="1" applyFill="1" applyBorder="1" applyAlignment="1" applyProtection="1">
      <alignment horizontal="center" vertical="top"/>
      <protection locked="0"/>
    </xf>
    <xf numFmtId="0" fontId="49" fillId="3" borderId="0" xfId="0" applyFont="1" applyFill="1" applyBorder="1" applyAlignment="1" applyProtection="1">
      <alignment horizontal="center" vertical="center" wrapText="1"/>
      <protection hidden="1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40" fillId="3" borderId="25" xfId="0" applyFont="1" applyFill="1" applyBorder="1" applyAlignment="1" applyProtection="1">
      <alignment horizontal="center" vertical="center"/>
      <protection hidden="1"/>
    </xf>
    <xf numFmtId="0" fontId="40" fillId="3" borderId="26" xfId="0" applyFont="1" applyFill="1" applyBorder="1" applyAlignment="1" applyProtection="1">
      <alignment horizontal="center" vertical="center"/>
      <protection hidden="1"/>
    </xf>
    <xf numFmtId="0" fontId="40" fillId="3" borderId="9" xfId="0" applyFont="1" applyFill="1" applyBorder="1" applyAlignment="1" applyProtection="1">
      <alignment horizontal="center" vertical="center"/>
      <protection hidden="1"/>
    </xf>
    <xf numFmtId="0" fontId="10" fillId="3" borderId="25" xfId="0" applyFont="1" applyFill="1" applyBorder="1" applyAlignment="1" applyProtection="1">
      <alignment horizontal="center" vertical="center"/>
      <protection hidden="1"/>
    </xf>
    <xf numFmtId="0" fontId="10" fillId="3" borderId="26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43" fontId="11" fillId="6" borderId="21" xfId="19" applyNumberFormat="1" applyFont="1" applyFill="1" applyBorder="1" applyAlignment="1" applyProtection="1">
      <alignment horizontal="center" vertical="center" wrapText="1"/>
      <protection hidden="1"/>
    </xf>
    <xf numFmtId="43" fontId="11" fillId="6" borderId="27" xfId="19" applyNumberFormat="1" applyFont="1" applyFill="1" applyBorder="1" applyAlignment="1" applyProtection="1">
      <alignment horizontal="center" vertical="center" wrapText="1"/>
      <protection hidden="1"/>
    </xf>
    <xf numFmtId="43" fontId="11" fillId="6" borderId="22" xfId="19" applyNumberFormat="1" applyFont="1" applyFill="1" applyBorder="1" applyAlignment="1" applyProtection="1">
      <alignment horizontal="center" vertical="center" wrapText="1"/>
      <protection hidden="1"/>
    </xf>
    <xf numFmtId="0" fontId="43" fillId="6" borderId="21" xfId="0" applyFont="1" applyFill="1" applyBorder="1" applyAlignment="1" applyProtection="1">
      <alignment horizontal="center" vertical="center" wrapText="1"/>
      <protection hidden="1"/>
    </xf>
    <xf numFmtId="0" fontId="43" fillId="6" borderId="27" xfId="0" applyFont="1" applyFill="1" applyBorder="1" applyAlignment="1" applyProtection="1">
      <alignment horizontal="center" vertical="center" wrapText="1"/>
      <protection hidden="1"/>
    </xf>
    <xf numFmtId="0" fontId="43" fillId="6" borderId="2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39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locked="0"/>
    </xf>
    <xf numFmtId="43" fontId="22" fillId="4" borderId="18" xfId="19" applyNumberFormat="1" applyFont="1" applyFill="1" applyBorder="1" applyAlignment="1" applyProtection="1">
      <alignment horizontal="right" vertical="center"/>
      <protection locked="0"/>
    </xf>
    <xf numFmtId="43" fontId="24" fillId="4" borderId="19" xfId="0" applyNumberFormat="1" applyFont="1" applyFill="1" applyBorder="1" applyAlignment="1" applyProtection="1">
      <alignment vertical="center"/>
      <protection locked="0"/>
    </xf>
    <xf numFmtId="0" fontId="35" fillId="0" borderId="28" xfId="0" applyFont="1" applyFill="1" applyBorder="1" applyAlignment="1" applyProtection="1">
      <alignment horizontal="left" vertical="center" wrapText="1"/>
      <protection hidden="1"/>
    </xf>
    <xf numFmtId="0" fontId="37" fillId="0" borderId="2" xfId="0" applyFont="1" applyFill="1" applyBorder="1" applyAlignment="1" applyProtection="1">
      <alignment horizontal="left" vertical="center" wrapText="1"/>
      <protection hidden="1"/>
    </xf>
    <xf numFmtId="0" fontId="35" fillId="0" borderId="2" xfId="0" applyFont="1" applyFill="1" applyBorder="1" applyAlignment="1" applyProtection="1">
      <alignment horizontal="left" vertical="center" wrapText="1"/>
      <protection hidden="1"/>
    </xf>
    <xf numFmtId="0" fontId="27" fillId="3" borderId="3" xfId="0" applyFont="1" applyFill="1" applyBorder="1" applyAlignment="1" applyProtection="1">
      <alignment horizontal="center" vertical="center" wrapText="1"/>
      <protection hidden="1"/>
    </xf>
    <xf numFmtId="0" fontId="27" fillId="3" borderId="29" xfId="0" applyFont="1" applyFill="1" applyBorder="1" applyAlignment="1" applyProtection="1">
      <alignment horizontal="center" vertical="center" wrapText="1"/>
      <protection hidden="1"/>
    </xf>
    <xf numFmtId="43" fontId="13" fillId="6" borderId="21" xfId="19" applyNumberFormat="1" applyFont="1" applyFill="1" applyBorder="1" applyAlignment="1" applyProtection="1">
      <alignment horizontal="center" vertical="center"/>
      <protection hidden="1"/>
    </xf>
    <xf numFmtId="43" fontId="13" fillId="6" borderId="27" xfId="19" applyNumberFormat="1" applyFont="1" applyFill="1" applyBorder="1" applyAlignment="1" applyProtection="1">
      <alignment horizontal="center" vertical="center"/>
      <protection hidden="1"/>
    </xf>
    <xf numFmtId="43" fontId="13" fillId="6" borderId="22" xfId="19" applyNumberFormat="1" applyFont="1" applyFill="1" applyBorder="1" applyAlignment="1" applyProtection="1">
      <alignment horizontal="center" vertical="center"/>
      <protection hidden="1"/>
    </xf>
    <xf numFmtId="43" fontId="42" fillId="0" borderId="18" xfId="0" applyNumberFormat="1" applyFont="1" applyFill="1" applyBorder="1" applyAlignment="1" applyProtection="1">
      <alignment horizontal="center" vertical="center"/>
      <protection hidden="1"/>
    </xf>
    <xf numFmtId="43" fontId="42" fillId="0" borderId="19" xfId="0" applyNumberFormat="1" applyFont="1" applyBorder="1" applyAlignment="1" applyProtection="1">
      <alignment horizontal="center" vertical="center"/>
      <protection hidden="1"/>
    </xf>
    <xf numFmtId="0" fontId="41" fillId="3" borderId="12" xfId="0" applyFont="1" applyFill="1" applyBorder="1" applyAlignment="1" applyProtection="1">
      <alignment horizontal="center" vertical="center" wrapText="1"/>
      <protection hidden="1"/>
    </xf>
    <xf numFmtId="0" fontId="27" fillId="3" borderId="30" xfId="0" applyFont="1" applyFill="1" applyBorder="1" applyAlignment="1" applyProtection="1">
      <alignment horizontal="right" vertical="center"/>
      <protection hidden="1"/>
    </xf>
    <xf numFmtId="0" fontId="27" fillId="3" borderId="31" xfId="0" applyFont="1" applyFill="1" applyBorder="1" applyAlignment="1" applyProtection="1">
      <alignment horizontal="right" vertical="center"/>
      <protection hidden="1"/>
    </xf>
    <xf numFmtId="43" fontId="38" fillId="2" borderId="0" xfId="19" applyNumberFormat="1" applyFont="1" applyFill="1" applyBorder="1" applyAlignment="1" applyProtection="1">
      <alignment horizontal="right"/>
      <protection hidden="1"/>
    </xf>
    <xf numFmtId="0" fontId="28" fillId="6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9" fontId="33" fillId="2" borderId="8" xfId="0" applyNumberFormat="1" applyFont="1" applyFill="1" applyBorder="1" applyAlignment="1" applyProtection="1">
      <alignment horizontal="center" vertical="center" wrapText="1"/>
      <protection hidden="1"/>
    </xf>
    <xf numFmtId="9" fontId="31" fillId="2" borderId="0" xfId="0" applyNumberFormat="1" applyFont="1" applyFill="1" applyBorder="1" applyAlignment="1" applyProtection="1">
      <alignment horizontal="center" vertical="center" wrapText="1"/>
      <protection hidden="1"/>
    </xf>
    <xf numFmtId="43" fontId="17" fillId="4" borderId="19" xfId="19" applyNumberFormat="1" applyFont="1" applyFill="1" applyBorder="1" applyAlignment="1" applyProtection="1">
      <alignment horizontal="right" vertical="center"/>
      <protection locked="0"/>
    </xf>
    <xf numFmtId="0" fontId="15" fillId="7" borderId="32" xfId="0" applyFont="1" applyFill="1" applyBorder="1" applyAlignment="1" applyProtection="1">
      <alignment horizontal="center" vertical="center" wrapText="1"/>
      <protection hidden="1"/>
    </xf>
    <xf numFmtId="0" fontId="16" fillId="7" borderId="33" xfId="0" applyFont="1" applyFill="1" applyBorder="1" applyAlignment="1" applyProtection="1">
      <alignment horizontal="center" vertical="center" wrapText="1"/>
      <protection hidden="1"/>
    </xf>
    <xf numFmtId="0" fontId="16" fillId="7" borderId="34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11" fillId="2" borderId="35" xfId="0" applyFont="1" applyFill="1" applyBorder="1" applyAlignment="1" applyProtection="1">
      <alignment horizontal="center" vertical="center"/>
      <protection locked="0"/>
    </xf>
    <xf numFmtId="0" fontId="11" fillId="2" borderId="36" xfId="0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 applyProtection="1">
      <alignment horizontal="center" vertical="center"/>
      <protection locked="0"/>
    </xf>
    <xf numFmtId="43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32" fillId="0" borderId="38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3" fillId="6" borderId="21" xfId="0" applyFont="1" applyFill="1" applyBorder="1" applyAlignment="1" applyProtection="1">
      <alignment horizontal="center" vertical="center" wrapText="1"/>
      <protection hidden="1"/>
    </xf>
    <xf numFmtId="0" fontId="13" fillId="6" borderId="27" xfId="0" applyFont="1" applyFill="1" applyBorder="1" applyAlignment="1" applyProtection="1">
      <alignment horizontal="center" vertical="center" wrapText="1"/>
      <protection hidden="1"/>
    </xf>
    <xf numFmtId="0" fontId="13" fillId="6" borderId="22" xfId="0" applyFont="1" applyFill="1" applyBorder="1" applyAlignment="1" applyProtection="1">
      <alignment horizontal="center" vertical="center" wrapText="1"/>
      <protection hidden="1"/>
    </xf>
    <xf numFmtId="0" fontId="15" fillId="8" borderId="32" xfId="0" applyFont="1" applyFill="1" applyBorder="1" applyAlignment="1" applyProtection="1">
      <alignment horizontal="center" vertical="center" wrapText="1"/>
      <protection hidden="1"/>
    </xf>
    <xf numFmtId="0" fontId="16" fillId="8" borderId="34" xfId="0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Border="1" applyAlignment="1" applyProtection="1">
      <alignment horizontal="center" vertical="top"/>
      <protection hidden="1"/>
    </xf>
    <xf numFmtId="41" fontId="18" fillId="2" borderId="0" xfId="19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right"/>
      <protection hidden="1"/>
    </xf>
    <xf numFmtId="0" fontId="44" fillId="3" borderId="12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/>
      <protection hidden="1"/>
    </xf>
    <xf numFmtId="0" fontId="16" fillId="2" borderId="0" xfId="0" applyFont="1" applyFill="1" applyBorder="1" applyAlignment="1" applyProtection="1">
      <alignment/>
      <protection hidden="1"/>
    </xf>
    <xf numFmtId="0" fontId="50" fillId="3" borderId="25" xfId="0" applyFont="1" applyFill="1" applyBorder="1" applyAlignment="1" applyProtection="1">
      <alignment horizontal="center" vertical="center"/>
      <protection hidden="1"/>
    </xf>
    <xf numFmtId="0" fontId="50" fillId="3" borderId="26" xfId="0" applyFont="1" applyFill="1" applyBorder="1" applyAlignment="1" applyProtection="1">
      <alignment horizontal="center" vertical="center"/>
      <protection hidden="1"/>
    </xf>
    <xf numFmtId="0" fontId="50" fillId="3" borderId="9" xfId="0" applyFont="1" applyFill="1" applyBorder="1" applyAlignment="1" applyProtection="1">
      <alignment horizontal="center" vertical="center"/>
      <protection hidden="1"/>
    </xf>
    <xf numFmtId="0" fontId="27" fillId="3" borderId="25" xfId="0" applyFont="1" applyFill="1" applyBorder="1" applyAlignment="1" applyProtection="1">
      <alignment horizontal="center" vertical="center"/>
      <protection hidden="1"/>
    </xf>
    <xf numFmtId="0" fontId="27" fillId="3" borderId="26" xfId="0" applyFont="1" applyFill="1" applyBorder="1" applyAlignment="1" applyProtection="1">
      <alignment horizontal="center" vertical="center"/>
      <protection hidden="1"/>
    </xf>
    <xf numFmtId="0" fontId="27" fillId="3" borderId="9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41" fillId="2" borderId="39" xfId="0" applyFont="1" applyFill="1" applyBorder="1" applyAlignment="1" applyProtection="1">
      <alignment horizontal="center" vertical="center"/>
      <protection hidden="1"/>
    </xf>
    <xf numFmtId="0" fontId="41" fillId="2" borderId="40" xfId="0" applyFont="1" applyFill="1" applyBorder="1" applyAlignment="1" applyProtection="1">
      <alignment horizontal="center" vertical="center"/>
      <protection hidden="1"/>
    </xf>
    <xf numFmtId="0" fontId="41" fillId="2" borderId="41" xfId="0" applyFont="1" applyFill="1" applyBorder="1" applyAlignment="1" applyProtection="1">
      <alignment horizontal="center" vertical="center"/>
      <protection hidden="1"/>
    </xf>
    <xf numFmtId="0" fontId="44" fillId="2" borderId="11" xfId="0" applyFont="1" applyFill="1" applyBorder="1" applyAlignment="1" applyProtection="1">
      <alignment horizontal="center" vertical="center"/>
      <protection hidden="1"/>
    </xf>
    <xf numFmtId="43" fontId="15" fillId="2" borderId="0" xfId="19" applyNumberFormat="1" applyFont="1" applyFill="1" applyBorder="1" applyAlignment="1" applyProtection="1">
      <alignment horizontal="center"/>
      <protection locked="0"/>
    </xf>
    <xf numFmtId="0" fontId="32" fillId="2" borderId="11" xfId="0" applyFont="1" applyFill="1" applyBorder="1" applyAlignment="1" applyProtection="1">
      <alignment horizontal="center" vertical="center"/>
      <protection hidden="1"/>
    </xf>
    <xf numFmtId="49" fontId="36" fillId="2" borderId="11" xfId="0" applyNumberFormat="1" applyFont="1" applyFill="1" applyBorder="1" applyAlignment="1" applyProtection="1">
      <alignment horizontal="center" vertical="center"/>
      <protection locked="0"/>
    </xf>
    <xf numFmtId="220" fontId="36" fillId="2" borderId="18" xfId="0" applyNumberFormat="1" applyFont="1" applyFill="1" applyBorder="1" applyAlignment="1" applyProtection="1">
      <alignment horizontal="center" vertical="center"/>
      <protection locked="0"/>
    </xf>
    <xf numFmtId="220" fontId="36" fillId="2" borderId="16" xfId="0" applyNumberFormat="1" applyFont="1" applyFill="1" applyBorder="1" applyAlignment="1" applyProtection="1">
      <alignment horizontal="center" vertical="center"/>
      <protection locked="0"/>
    </xf>
    <xf numFmtId="220" fontId="36" fillId="2" borderId="19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38100</xdr:rowOff>
    </xdr:from>
    <xdr:to>
      <xdr:col>7</xdr:col>
      <xdr:colOff>657225</xdr:colOff>
      <xdr:row>21</xdr:row>
      <xdr:rowOff>238125</xdr:rowOff>
    </xdr:to>
    <xdr:sp>
      <xdr:nvSpPr>
        <xdr:cNvPr id="1" name="AutoShape 2"/>
        <xdr:cNvSpPr>
          <a:spLocks/>
        </xdr:cNvSpPr>
      </xdr:nvSpPr>
      <xdr:spPr>
        <a:xfrm>
          <a:off x="5810250" y="4943475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42</xdr:row>
      <xdr:rowOff>66675</xdr:rowOff>
    </xdr:from>
    <xdr:to>
      <xdr:col>2</xdr:col>
      <xdr:colOff>990600</xdr:colOff>
      <xdr:row>42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1790700" y="9982200"/>
          <a:ext cx="6762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21</xdr:row>
      <xdr:rowOff>85725</xdr:rowOff>
    </xdr:from>
    <xdr:to>
      <xdr:col>7</xdr:col>
      <xdr:colOff>657225</xdr:colOff>
      <xdr:row>21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5743575" y="5324475"/>
          <a:ext cx="314325" cy="200025"/>
        </a:xfrm>
        <a:prstGeom prst="rightArrow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1114"/>
  <dimension ref="A1:O51"/>
  <sheetViews>
    <sheetView tabSelected="1" zoomScale="95" zoomScaleNormal="95" workbookViewId="0" topLeftCell="A4">
      <selection activeCell="B10" sqref="B10:E10"/>
    </sheetView>
  </sheetViews>
  <sheetFormatPr defaultColWidth="9.140625" defaultRowHeight="12.75"/>
  <cols>
    <col min="1" max="1" width="5.7109375" style="61" customWidth="1"/>
    <col min="2" max="2" width="16.421875" style="61" customWidth="1"/>
    <col min="3" max="3" width="15.421875" style="61" customWidth="1"/>
    <col min="4" max="4" width="16.57421875" style="61" customWidth="1"/>
    <col min="5" max="5" width="10.8515625" style="61" customWidth="1"/>
    <col min="6" max="6" width="9.8515625" style="61" customWidth="1"/>
    <col min="7" max="7" width="7.140625" style="61" customWidth="1"/>
    <col min="8" max="8" width="10.57421875" style="61" customWidth="1"/>
    <col min="9" max="9" width="17.140625" style="61" customWidth="1"/>
    <col min="10" max="10" width="5.7109375" style="61" customWidth="1"/>
    <col min="11" max="16384" width="9.140625" style="61" customWidth="1"/>
  </cols>
  <sheetData>
    <row r="1" spans="1:10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/>
      <c r="B2" s="1"/>
      <c r="C2" s="1"/>
      <c r="D2" s="1"/>
      <c r="E2" s="1"/>
      <c r="F2" s="1"/>
      <c r="G2" s="1"/>
      <c r="H2" s="1"/>
      <c r="I2" s="1"/>
      <c r="J2" s="96"/>
    </row>
    <row r="3" spans="1:10" ht="23.25" customHeight="1">
      <c r="A3" s="96"/>
      <c r="B3" s="1"/>
      <c r="C3" s="1"/>
      <c r="D3" s="1"/>
      <c r="E3" s="154" t="s">
        <v>37</v>
      </c>
      <c r="F3" s="154"/>
      <c r="G3" s="154"/>
      <c r="H3" s="154"/>
      <c r="I3" s="154"/>
      <c r="J3" s="96"/>
    </row>
    <row r="4" spans="1:10" ht="23.25" customHeight="1">
      <c r="A4" s="96"/>
      <c r="B4" s="1"/>
      <c r="C4" s="1"/>
      <c r="D4" s="1"/>
      <c r="E4" s="154"/>
      <c r="F4" s="154"/>
      <c r="G4" s="154"/>
      <c r="H4" s="154"/>
      <c r="I4" s="154"/>
      <c r="J4" s="96"/>
    </row>
    <row r="5" spans="1:10" ht="23.25" customHeight="1">
      <c r="A5" s="96"/>
      <c r="B5" s="129" t="s">
        <v>0</v>
      </c>
      <c r="C5" s="129"/>
      <c r="D5" s="129"/>
      <c r="E5" s="155" t="s">
        <v>1</v>
      </c>
      <c r="F5" s="155"/>
      <c r="G5" s="155"/>
      <c r="H5" s="155"/>
      <c r="I5" s="155"/>
      <c r="J5" s="96"/>
    </row>
    <row r="6" spans="1:10" ht="25.5" customHeight="1">
      <c r="A6" s="96"/>
      <c r="B6" s="97" t="s">
        <v>2</v>
      </c>
      <c r="C6" s="97"/>
      <c r="D6" s="97"/>
      <c r="E6" s="156" t="s">
        <v>3</v>
      </c>
      <c r="F6" s="156"/>
      <c r="G6" s="156"/>
      <c r="H6" s="156"/>
      <c r="I6" s="156"/>
      <c r="J6" s="96"/>
    </row>
    <row r="7" spans="1:10" ht="14.25" customHeight="1" thickBot="1">
      <c r="A7" s="96"/>
      <c r="B7" s="3"/>
      <c r="C7" s="3"/>
      <c r="D7" s="3"/>
      <c r="E7" s="2"/>
      <c r="F7" s="2"/>
      <c r="G7" s="2"/>
      <c r="H7" s="2"/>
      <c r="I7" s="4"/>
      <c r="J7" s="96"/>
    </row>
    <row r="8" spans="1:10" ht="27" customHeight="1" thickBot="1" thickTop="1">
      <c r="A8" s="96"/>
      <c r="B8" s="164" t="s">
        <v>4</v>
      </c>
      <c r="C8" s="165"/>
      <c r="D8" s="165"/>
      <c r="E8" s="157" t="s">
        <v>5</v>
      </c>
      <c r="F8" s="158"/>
      <c r="G8" s="158"/>
      <c r="H8" s="158"/>
      <c r="I8" s="159"/>
      <c r="J8" s="96"/>
    </row>
    <row r="9" spans="1:10" s="62" customFormat="1" ht="8.25" customHeight="1" thickTop="1">
      <c r="A9" s="96"/>
      <c r="B9" s="3"/>
      <c r="C9" s="3"/>
      <c r="D9" s="3"/>
      <c r="E9" s="2"/>
      <c r="F9" s="2"/>
      <c r="G9" s="2"/>
      <c r="H9" s="2"/>
      <c r="I9" s="4"/>
      <c r="J9" s="96"/>
    </row>
    <row r="10" spans="1:10" s="62" customFormat="1" ht="27" customHeight="1">
      <c r="A10" s="96"/>
      <c r="B10" s="113" t="s">
        <v>6</v>
      </c>
      <c r="C10" s="113"/>
      <c r="D10" s="113"/>
      <c r="E10" s="113"/>
      <c r="F10" s="114" t="s">
        <v>7</v>
      </c>
      <c r="G10" s="114"/>
      <c r="H10" s="114"/>
      <c r="I10" s="114"/>
      <c r="J10" s="96"/>
    </row>
    <row r="11" spans="1:10" ht="6.75" customHeight="1">
      <c r="A11" s="96"/>
      <c r="B11" s="171"/>
      <c r="C11" s="171"/>
      <c r="D11" s="171"/>
      <c r="E11" s="5"/>
      <c r="F11" s="5"/>
      <c r="G11" s="6"/>
      <c r="H11" s="7"/>
      <c r="I11" s="7"/>
      <c r="J11" s="96"/>
    </row>
    <row r="12" spans="1:10" ht="5.25" customHeight="1" thickBot="1">
      <c r="A12" s="96"/>
      <c r="B12" s="8"/>
      <c r="C12" s="8"/>
      <c r="D12" s="8"/>
      <c r="E12" s="8"/>
      <c r="F12" s="9"/>
      <c r="G12" s="10"/>
      <c r="H12" s="8"/>
      <c r="I12" s="8"/>
      <c r="J12" s="96"/>
    </row>
    <row r="13" spans="1:10" ht="22.5" customHeight="1" thickTop="1">
      <c r="A13" s="96"/>
      <c r="B13" s="151" t="s">
        <v>38</v>
      </c>
      <c r="C13" s="94" t="s">
        <v>61</v>
      </c>
      <c r="D13" s="94"/>
      <c r="E13" s="95"/>
      <c r="F13" s="11"/>
      <c r="G13" s="92">
        <v>10000</v>
      </c>
      <c r="H13" s="93"/>
      <c r="I13" s="12"/>
      <c r="J13" s="96"/>
    </row>
    <row r="14" spans="1:10" ht="22.5" customHeight="1">
      <c r="A14" s="96"/>
      <c r="B14" s="152"/>
      <c r="C14" s="94" t="s">
        <v>8</v>
      </c>
      <c r="D14" s="94"/>
      <c r="E14" s="95"/>
      <c r="F14" s="8"/>
      <c r="G14" s="92">
        <v>10000</v>
      </c>
      <c r="H14" s="150"/>
      <c r="I14" s="12"/>
      <c r="J14" s="96"/>
    </row>
    <row r="15" spans="1:10" ht="22.5" customHeight="1" thickBot="1">
      <c r="A15" s="96"/>
      <c r="B15" s="153"/>
      <c r="C15" s="94" t="s">
        <v>39</v>
      </c>
      <c r="D15" s="94"/>
      <c r="E15" s="95"/>
      <c r="F15" s="8"/>
      <c r="G15" s="92">
        <v>0</v>
      </c>
      <c r="H15" s="93"/>
      <c r="I15" s="13">
        <f>SUM($G$13:$H$15)</f>
        <v>20000</v>
      </c>
      <c r="J15" s="96"/>
    </row>
    <row r="16" spans="1:10" ht="9.75" customHeight="1" thickBot="1" thickTop="1">
      <c r="A16" s="96"/>
      <c r="B16" s="8"/>
      <c r="C16" s="14"/>
      <c r="D16" s="14"/>
      <c r="E16" s="14"/>
      <c r="F16" s="91"/>
      <c r="G16" s="102"/>
      <c r="H16" s="102"/>
      <c r="I16" s="99"/>
      <c r="J16" s="96"/>
    </row>
    <row r="17" spans="1:15" ht="22.5" customHeight="1" thickTop="1">
      <c r="A17" s="96"/>
      <c r="B17" s="169" t="s">
        <v>40</v>
      </c>
      <c r="C17" s="94" t="s">
        <v>9</v>
      </c>
      <c r="D17" s="94"/>
      <c r="E17" s="95"/>
      <c r="F17" s="8"/>
      <c r="G17" s="92">
        <v>5000</v>
      </c>
      <c r="H17" s="93"/>
      <c r="I17" s="16"/>
      <c r="J17" s="96"/>
      <c r="L17" s="62"/>
      <c r="M17" s="62"/>
      <c r="N17" s="62"/>
      <c r="O17" s="62"/>
    </row>
    <row r="18" spans="1:15" ht="22.5" customHeight="1" thickBot="1">
      <c r="A18" s="96"/>
      <c r="B18" s="170"/>
      <c r="C18" s="94" t="s">
        <v>41</v>
      </c>
      <c r="D18" s="94"/>
      <c r="E18" s="95"/>
      <c r="F18" s="8"/>
      <c r="G18" s="130">
        <v>0</v>
      </c>
      <c r="H18" s="131"/>
      <c r="I18" s="17">
        <f>SUM($G$17:$H$18)</f>
        <v>5000</v>
      </c>
      <c r="J18" s="96"/>
      <c r="L18" s="62"/>
      <c r="M18" s="62"/>
      <c r="N18" s="62"/>
      <c r="O18" s="62"/>
    </row>
    <row r="19" spans="1:15" ht="9.75" customHeight="1" thickTop="1">
      <c r="A19" s="96"/>
      <c r="B19" s="103"/>
      <c r="C19" s="103"/>
      <c r="D19" s="103"/>
      <c r="E19" s="103"/>
      <c r="F19" s="103"/>
      <c r="G19" s="103"/>
      <c r="H19" s="103"/>
      <c r="I19" s="103"/>
      <c r="J19" s="96"/>
      <c r="L19" s="62"/>
      <c r="M19" s="62"/>
      <c r="N19" s="62"/>
      <c r="O19" s="62"/>
    </row>
    <row r="20" spans="1:15" ht="23.25" customHeight="1">
      <c r="A20" s="96"/>
      <c r="B20" s="23" t="s">
        <v>10</v>
      </c>
      <c r="C20" s="73">
        <v>2500</v>
      </c>
      <c r="D20" s="24" t="s">
        <v>11</v>
      </c>
      <c r="E20" s="73">
        <v>500</v>
      </c>
      <c r="F20" s="25"/>
      <c r="G20" s="26"/>
      <c r="H20" s="27"/>
      <c r="I20" s="28">
        <f>I15+I18</f>
        <v>25000</v>
      </c>
      <c r="J20" s="96"/>
      <c r="L20" s="62"/>
      <c r="M20" s="62"/>
      <c r="N20" s="62"/>
      <c r="O20" s="62"/>
    </row>
    <row r="21" spans="1:15" ht="12" customHeight="1" thickBot="1">
      <c r="A21" s="96"/>
      <c r="B21" s="29"/>
      <c r="C21" s="29"/>
      <c r="D21" s="29"/>
      <c r="E21" s="29"/>
      <c r="F21" s="98"/>
      <c r="G21" s="98"/>
      <c r="H21" s="98"/>
      <c r="I21" s="30"/>
      <c r="J21" s="96"/>
      <c r="L21" s="62"/>
      <c r="M21" s="62"/>
      <c r="N21" s="62"/>
      <c r="O21" s="62"/>
    </row>
    <row r="22" spans="1:15" ht="27.75" customHeight="1" thickBot="1" thickTop="1">
      <c r="A22" s="96"/>
      <c r="B22" s="146" t="s">
        <v>42</v>
      </c>
      <c r="C22" s="146"/>
      <c r="D22" s="146"/>
      <c r="E22" s="146"/>
      <c r="F22" s="146"/>
      <c r="G22" s="146"/>
      <c r="H22" s="146"/>
      <c r="I22" s="31">
        <f>$I$20-($C$20+$E$20)</f>
        <v>22000</v>
      </c>
      <c r="J22" s="96"/>
      <c r="L22" s="62"/>
      <c r="M22" s="62"/>
      <c r="N22" s="62"/>
      <c r="O22" s="62"/>
    </row>
    <row r="23" spans="1:15" ht="9" customHeight="1" thickBot="1" thickTop="1">
      <c r="A23" s="96"/>
      <c r="B23" s="8"/>
      <c r="C23" s="8"/>
      <c r="D23" s="8"/>
      <c r="E23" s="32"/>
      <c r="F23" s="147"/>
      <c r="G23" s="147"/>
      <c r="H23" s="34"/>
      <c r="I23" s="33"/>
      <c r="J23" s="96"/>
      <c r="L23" s="62"/>
      <c r="M23" s="62"/>
      <c r="N23" s="62"/>
      <c r="O23" s="62"/>
    </row>
    <row r="24" spans="1:15" ht="24" customHeight="1" thickBot="1" thickTop="1">
      <c r="A24" s="96"/>
      <c r="B24" s="166" t="s">
        <v>12</v>
      </c>
      <c r="C24" s="167"/>
      <c r="D24" s="167"/>
      <c r="E24" s="167"/>
      <c r="F24" s="167"/>
      <c r="G24" s="167"/>
      <c r="H24" s="167"/>
      <c r="I24" s="168"/>
      <c r="J24" s="96"/>
      <c r="L24" s="62"/>
      <c r="M24" s="62"/>
      <c r="N24" s="62"/>
      <c r="O24" s="62"/>
    </row>
    <row r="25" spans="1:15" ht="15.75" customHeight="1" thickTop="1">
      <c r="A25" s="96"/>
      <c r="B25" s="11"/>
      <c r="C25" s="11"/>
      <c r="D25" s="11"/>
      <c r="E25" s="35" t="s">
        <v>13</v>
      </c>
      <c r="F25" s="36" t="s">
        <v>14</v>
      </c>
      <c r="G25" s="37" t="s">
        <v>15</v>
      </c>
      <c r="H25" s="148" t="s">
        <v>43</v>
      </c>
      <c r="I25" s="35" t="s">
        <v>16</v>
      </c>
      <c r="J25" s="96"/>
      <c r="L25" s="62"/>
      <c r="M25" s="62"/>
      <c r="N25" s="62"/>
      <c r="O25" s="62"/>
    </row>
    <row r="26" spans="1:10" ht="19.5" customHeight="1">
      <c r="A26" s="96"/>
      <c r="B26" s="132" t="s">
        <v>66</v>
      </c>
      <c r="C26" s="134"/>
      <c r="D26" s="134"/>
      <c r="E26" s="74" t="s">
        <v>17</v>
      </c>
      <c r="F26" s="38">
        <f>IF($E$26="SI",3200,0)</f>
        <v>0</v>
      </c>
      <c r="G26" s="75">
        <v>12</v>
      </c>
      <c r="H26" s="149"/>
      <c r="I26" s="39">
        <f>ROUND($F$26/12*$G$26,2)</f>
        <v>0</v>
      </c>
      <c r="J26" s="96"/>
    </row>
    <row r="27" spans="1:10" ht="19.5" customHeight="1">
      <c r="A27" s="96"/>
      <c r="B27" s="132" t="s">
        <v>67</v>
      </c>
      <c r="C27" s="134"/>
      <c r="D27" s="134"/>
      <c r="E27" s="75" t="s">
        <v>17</v>
      </c>
      <c r="F27" s="38">
        <f>IF($E$27="SI",3200,0)</f>
        <v>0</v>
      </c>
      <c r="G27" s="75"/>
      <c r="H27" s="149"/>
      <c r="I27" s="39">
        <f>ROUND($F$27/12*$G$27,2)</f>
        <v>0</v>
      </c>
      <c r="J27" s="96"/>
    </row>
    <row r="28" spans="1:10" ht="19.5" customHeight="1">
      <c r="A28" s="96"/>
      <c r="B28" s="132" t="s">
        <v>68</v>
      </c>
      <c r="C28" s="133"/>
      <c r="D28" s="133"/>
      <c r="E28" s="76"/>
      <c r="F28" s="38">
        <f>IF($E$28=1,3450,IF($E$28&gt;1,3450*$E$28,0))</f>
        <v>0</v>
      </c>
      <c r="G28" s="75">
        <v>3</v>
      </c>
      <c r="H28" s="77">
        <v>1</v>
      </c>
      <c r="I28" s="40">
        <f>ROUND(($F$28*$H$28)/12*$G$28,2)</f>
        <v>0</v>
      </c>
      <c r="J28" s="96"/>
    </row>
    <row r="29" spans="1:12" ht="19.5" customHeight="1">
      <c r="A29" s="96"/>
      <c r="B29" s="132" t="s">
        <v>69</v>
      </c>
      <c r="C29" s="133"/>
      <c r="D29" s="133"/>
      <c r="E29" s="76">
        <v>1</v>
      </c>
      <c r="F29" s="38">
        <f>IF($E$29=1,2900,IF($E$29&gt;1,2900*$E$29,0))</f>
        <v>2900</v>
      </c>
      <c r="G29" s="75">
        <v>12</v>
      </c>
      <c r="H29" s="77">
        <v>0.5</v>
      </c>
      <c r="I29" s="40">
        <f>ROUND(($F$29*$H$29)/12*$G$29,2)</f>
        <v>1450</v>
      </c>
      <c r="J29" s="96"/>
      <c r="K29" s="63"/>
      <c r="L29" s="63"/>
    </row>
    <row r="30" spans="1:12" ht="19.5" customHeight="1">
      <c r="A30" s="96"/>
      <c r="B30" s="132" t="s">
        <v>70</v>
      </c>
      <c r="C30" s="134"/>
      <c r="D30" s="134"/>
      <c r="E30" s="75"/>
      <c r="F30" s="38">
        <f>IF($E$30=1,3700,IF($E$30&gt;1,3700*$E$30,0))</f>
        <v>0</v>
      </c>
      <c r="G30" s="75">
        <v>12</v>
      </c>
      <c r="H30" s="77">
        <v>1</v>
      </c>
      <c r="I30" s="40">
        <f>ROUND(($F$30*$H$30)/12*$G$30,2)</f>
        <v>0</v>
      </c>
      <c r="J30" s="96"/>
      <c r="K30" s="63"/>
      <c r="L30" s="63"/>
    </row>
    <row r="31" spans="1:12" ht="19.5" customHeight="1" thickBot="1">
      <c r="A31" s="96"/>
      <c r="B31" s="132" t="s">
        <v>71</v>
      </c>
      <c r="C31" s="134"/>
      <c r="D31" s="134"/>
      <c r="E31" s="75"/>
      <c r="F31" s="38">
        <f>IF($E$31=1,2900,IF($E$31&gt;1,2900*$E$31,0))</f>
        <v>0</v>
      </c>
      <c r="G31" s="75">
        <v>8</v>
      </c>
      <c r="H31" s="77">
        <v>1</v>
      </c>
      <c r="I31" s="41">
        <f>ROUND(($F$31*$H$31)/12*$G$31,2)</f>
        <v>0</v>
      </c>
      <c r="J31" s="96"/>
      <c r="K31" s="63"/>
      <c r="L31" s="63"/>
    </row>
    <row r="32" spans="1:10" ht="23.25" customHeight="1" thickBot="1" thickTop="1">
      <c r="A32" s="96"/>
      <c r="B32" s="18"/>
      <c r="C32" s="42"/>
      <c r="D32" s="43"/>
      <c r="E32" s="43"/>
      <c r="F32" s="145" t="s">
        <v>18</v>
      </c>
      <c r="G32" s="145"/>
      <c r="H32" s="145"/>
      <c r="I32" s="44">
        <f>SUM(I26:I31)</f>
        <v>1450</v>
      </c>
      <c r="J32" s="96"/>
    </row>
    <row r="33" spans="1:10" ht="9" customHeight="1" thickBot="1" thickTop="1">
      <c r="A33" s="96"/>
      <c r="B33" s="127"/>
      <c r="C33" s="128"/>
      <c r="D33" s="47"/>
      <c r="E33" s="8"/>
      <c r="F33" s="8"/>
      <c r="G33" s="8"/>
      <c r="H33" s="8"/>
      <c r="I33" s="8"/>
      <c r="J33" s="96"/>
    </row>
    <row r="34" spans="1:10" ht="24" customHeight="1" thickBot="1" thickTop="1">
      <c r="A34" s="96"/>
      <c r="B34" s="137" t="s">
        <v>19</v>
      </c>
      <c r="C34" s="138"/>
      <c r="D34" s="138"/>
      <c r="E34" s="138"/>
      <c r="F34" s="138"/>
      <c r="G34" s="138"/>
      <c r="H34" s="138"/>
      <c r="I34" s="139"/>
      <c r="J34" s="96"/>
    </row>
    <row r="35" spans="1:10" ht="8.25" customHeight="1" thickTop="1">
      <c r="A35" s="96"/>
      <c r="B35" s="45"/>
      <c r="C35" s="46"/>
      <c r="D35" s="47"/>
      <c r="E35" s="8"/>
      <c r="F35" s="8"/>
      <c r="G35" s="8"/>
      <c r="H35" s="8"/>
      <c r="I35" s="8"/>
      <c r="J35" s="96"/>
    </row>
    <row r="36" spans="1:10" ht="24" customHeight="1" thickBot="1">
      <c r="A36" s="96"/>
      <c r="B36" s="118" t="s">
        <v>20</v>
      </c>
      <c r="C36" s="120"/>
      <c r="D36" s="115" t="s">
        <v>20</v>
      </c>
      <c r="E36" s="116"/>
      <c r="F36" s="117"/>
      <c r="G36" s="118" t="s">
        <v>21</v>
      </c>
      <c r="H36" s="119"/>
      <c r="I36" s="120"/>
      <c r="J36" s="96"/>
    </row>
    <row r="37" spans="1:10" ht="33.75" customHeight="1" thickBot="1" thickTop="1">
      <c r="A37" s="96"/>
      <c r="B37" s="48" t="s">
        <v>22</v>
      </c>
      <c r="C37" s="49">
        <f>TRUNC(TRUNC((IF($I$22&lt;7500,$I$22,IF($I$22&gt;=33500,0,(33500-$I$22)/26000))),4)*7500,4)</f>
        <v>3317.25</v>
      </c>
      <c r="D37" s="50" t="s">
        <v>23</v>
      </c>
      <c r="E37" s="140">
        <f>TRUNC(TRUNC((IF(((78000+$I$32-$I$22)/78000)&gt;0,(78000+$I$32-$I$22)/78000,0)),4)*$I$32,4)</f>
        <v>1067.925</v>
      </c>
      <c r="F37" s="141">
        <f>ROUND((IF(((78000+$I$32-$I$22)/78000)&gt;0,(78000+$I$32-$I$22)/78000,0)),4)*$I$32</f>
        <v>1067.925</v>
      </c>
      <c r="G37" s="142" t="s">
        <v>24</v>
      </c>
      <c r="H37" s="142"/>
      <c r="I37" s="51">
        <f>$C$37+$E$37</f>
        <v>4385.175</v>
      </c>
      <c r="J37" s="96"/>
    </row>
    <row r="38" spans="1:10" ht="9" customHeight="1" thickBot="1" thickTop="1">
      <c r="A38" s="96"/>
      <c r="B38" s="45"/>
      <c r="C38" s="46"/>
      <c r="D38" s="47"/>
      <c r="E38" s="8"/>
      <c r="F38" s="8"/>
      <c r="G38" s="8"/>
      <c r="H38" s="8"/>
      <c r="I38" s="8"/>
      <c r="J38" s="96"/>
    </row>
    <row r="39" spans="1:10" ht="24" customHeight="1" thickBot="1" thickTop="1">
      <c r="A39" s="96"/>
      <c r="B39" s="121" t="s">
        <v>25</v>
      </c>
      <c r="C39" s="122"/>
      <c r="D39" s="122"/>
      <c r="E39" s="122"/>
      <c r="F39" s="122"/>
      <c r="G39" s="122"/>
      <c r="H39" s="122"/>
      <c r="I39" s="123"/>
      <c r="J39" s="96"/>
    </row>
    <row r="40" spans="1:10" ht="8.25" customHeight="1" thickBot="1" thickTop="1">
      <c r="A40" s="96"/>
      <c r="B40" s="127"/>
      <c r="C40" s="128"/>
      <c r="D40" s="47"/>
      <c r="E40" s="8"/>
      <c r="F40" s="8"/>
      <c r="G40" s="8"/>
      <c r="H40" s="8"/>
      <c r="I40" s="8"/>
      <c r="J40" s="96"/>
    </row>
    <row r="41" spans="1:10" ht="29.25" customHeight="1" thickBot="1" thickTop="1">
      <c r="A41" s="96"/>
      <c r="B41" s="135" t="s">
        <v>50</v>
      </c>
      <c r="C41" s="136"/>
      <c r="D41" s="52">
        <f>IF($I$37&lt;=0,$I$22,$I$22-$I$37)</f>
        <v>17614.825</v>
      </c>
      <c r="E41" s="53" t="s">
        <v>26</v>
      </c>
      <c r="F41" s="54">
        <f>IF($D$41&lt;=26000,23%,IF($D$41&lt;=33500,33%,IF($D$41&lt;=100000,39%,IF($D$41&gt;100000,43%))))</f>
        <v>0.23</v>
      </c>
      <c r="G41" s="143" t="s">
        <v>27</v>
      </c>
      <c r="H41" s="144"/>
      <c r="I41" s="55">
        <f>IF($D$41&lt;=26000,$D$41*23%,IF($D$41&lt;=33500,($D$41*33%)-2600,IF($D$41&lt;=100000,($D$41*39%)-4610,IF($D$41&gt;100000,($D$41*43%)-8610))))</f>
        <v>4051.4097500000003</v>
      </c>
      <c r="J41" s="96"/>
    </row>
    <row r="42" spans="1:10" ht="8.25" customHeight="1" thickBot="1" thickTop="1">
      <c r="A42" s="96"/>
      <c r="B42" s="1"/>
      <c r="C42" s="1"/>
      <c r="D42" s="1"/>
      <c r="E42" s="1"/>
      <c r="F42" s="1"/>
      <c r="G42" s="1"/>
      <c r="H42" s="1"/>
      <c r="I42" s="1"/>
      <c r="J42" s="96"/>
    </row>
    <row r="43" spans="1:10" ht="24" customHeight="1" thickBot="1" thickTop="1">
      <c r="A43" s="96"/>
      <c r="B43" s="104" t="s">
        <v>62</v>
      </c>
      <c r="C43" s="105"/>
      <c r="D43" s="100" t="s">
        <v>63</v>
      </c>
      <c r="E43" s="106">
        <v>3556.12</v>
      </c>
      <c r="F43" s="107"/>
      <c r="G43" s="108" t="s">
        <v>64</v>
      </c>
      <c r="H43" s="109"/>
      <c r="I43" s="101">
        <f>I41-E43</f>
        <v>495.28975000000037</v>
      </c>
      <c r="J43" s="96"/>
    </row>
    <row r="44" spans="1:10" ht="8.25" customHeight="1" thickBot="1" thickTop="1">
      <c r="A44" s="96"/>
      <c r="B44" s="1"/>
      <c r="C44" s="1"/>
      <c r="D44" s="1"/>
      <c r="E44" s="1"/>
      <c r="F44" s="1"/>
      <c r="G44" s="1"/>
      <c r="H44" s="1"/>
      <c r="I44" s="1"/>
      <c r="J44" s="96"/>
    </row>
    <row r="45" spans="1:10" ht="22.5" customHeight="1" thickBot="1" thickTop="1">
      <c r="A45" s="96"/>
      <c r="B45" s="124" t="s">
        <v>28</v>
      </c>
      <c r="C45" s="125"/>
      <c r="D45" s="126"/>
      <c r="E45" s="15"/>
      <c r="F45" s="124" t="s">
        <v>29</v>
      </c>
      <c r="G45" s="125"/>
      <c r="H45" s="125"/>
      <c r="I45" s="126"/>
      <c r="J45" s="96"/>
    </row>
    <row r="46" spans="1:10" ht="15" customHeight="1" thickBot="1" thickTop="1">
      <c r="A46" s="96"/>
      <c r="B46" s="56" t="s">
        <v>30</v>
      </c>
      <c r="C46" s="56" t="s">
        <v>31</v>
      </c>
      <c r="D46" s="56" t="s">
        <v>32</v>
      </c>
      <c r="E46" s="8"/>
      <c r="F46" s="162" t="s">
        <v>30</v>
      </c>
      <c r="G46" s="163"/>
      <c r="H46" s="56" t="s">
        <v>31</v>
      </c>
      <c r="I46" s="56" t="s">
        <v>32</v>
      </c>
      <c r="J46" s="96"/>
    </row>
    <row r="47" spans="1:10" ht="24.75" customHeight="1" thickBot="1" thickTop="1">
      <c r="A47" s="96"/>
      <c r="B47" s="57">
        <f>$I$22-$E$37</f>
        <v>20932.075</v>
      </c>
      <c r="C47" s="78">
        <v>0.011</v>
      </c>
      <c r="D47" s="58">
        <f>ROUND($B$47*$C$47,2)</f>
        <v>230.25</v>
      </c>
      <c r="E47" s="8"/>
      <c r="F47" s="160">
        <f>$I$22-$E$37</f>
        <v>20932.075</v>
      </c>
      <c r="G47" s="161"/>
      <c r="H47" s="78">
        <v>0.005</v>
      </c>
      <c r="I47" s="58">
        <f>ROUND($F$47*$H$47,2)</f>
        <v>104.66</v>
      </c>
      <c r="J47" s="96"/>
    </row>
    <row r="48" spans="1:10" ht="30" customHeight="1" thickTop="1">
      <c r="A48" s="60"/>
      <c r="B48" s="80"/>
      <c r="C48" s="80"/>
      <c r="D48" s="80"/>
      <c r="E48" s="80"/>
      <c r="F48" s="110" t="s">
        <v>33</v>
      </c>
      <c r="G48" s="110"/>
      <c r="H48" s="110"/>
      <c r="I48" s="80"/>
      <c r="J48" s="60"/>
    </row>
    <row r="49" spans="1:10" ht="21" customHeight="1">
      <c r="A49" s="60"/>
      <c r="B49" s="80"/>
      <c r="C49" s="80"/>
      <c r="D49" s="80"/>
      <c r="E49" s="80"/>
      <c r="F49" s="111" t="s">
        <v>34</v>
      </c>
      <c r="G49" s="111"/>
      <c r="H49" s="111"/>
      <c r="I49" s="80"/>
      <c r="J49" s="60"/>
    </row>
    <row r="50" spans="1:14" ht="51.75" customHeight="1">
      <c r="A50" s="64"/>
      <c r="B50" s="112" t="s">
        <v>65</v>
      </c>
      <c r="C50" s="112"/>
      <c r="D50" s="112"/>
      <c r="E50" s="112"/>
      <c r="F50" s="112"/>
      <c r="G50" s="112"/>
      <c r="H50" s="112"/>
      <c r="I50" s="112"/>
      <c r="J50" s="64"/>
      <c r="N50" s="65"/>
    </row>
    <row r="51" spans="1:10" ht="31.5" customHeight="1">
      <c r="A51" s="64"/>
      <c r="B51" s="112"/>
      <c r="C51" s="112"/>
      <c r="D51" s="112"/>
      <c r="E51" s="112"/>
      <c r="F51" s="112"/>
      <c r="G51" s="112"/>
      <c r="H51" s="112"/>
      <c r="I51" s="112"/>
      <c r="J51" s="64"/>
    </row>
  </sheetData>
  <sheetProtection password="A5A2" sheet="1" objects="1" scenarios="1"/>
  <mergeCells count="60">
    <mergeCell ref="F47:G47"/>
    <mergeCell ref="F46:G46"/>
    <mergeCell ref="B8:D8"/>
    <mergeCell ref="B24:I24"/>
    <mergeCell ref="B26:D26"/>
    <mergeCell ref="B17:B18"/>
    <mergeCell ref="B11:D11"/>
    <mergeCell ref="C13:E13"/>
    <mergeCell ref="C14:E14"/>
    <mergeCell ref="C17:E17"/>
    <mergeCell ref="E3:I4"/>
    <mergeCell ref="E5:I5"/>
    <mergeCell ref="E6:I6"/>
    <mergeCell ref="E8:I8"/>
    <mergeCell ref="G13:H13"/>
    <mergeCell ref="B22:H22"/>
    <mergeCell ref="F23:G23"/>
    <mergeCell ref="H25:H27"/>
    <mergeCell ref="G14:H14"/>
    <mergeCell ref="B13:B15"/>
    <mergeCell ref="G15:H15"/>
    <mergeCell ref="C18:E18"/>
    <mergeCell ref="B41:C41"/>
    <mergeCell ref="B30:D30"/>
    <mergeCell ref="B31:D31"/>
    <mergeCell ref="B34:I34"/>
    <mergeCell ref="E37:F37"/>
    <mergeCell ref="G37:H37"/>
    <mergeCell ref="G41:H41"/>
    <mergeCell ref="F32:H32"/>
    <mergeCell ref="A1:A47"/>
    <mergeCell ref="J1:J47"/>
    <mergeCell ref="D36:F36"/>
    <mergeCell ref="G36:I36"/>
    <mergeCell ref="B39:I39"/>
    <mergeCell ref="B45:D45"/>
    <mergeCell ref="B40:C40"/>
    <mergeCell ref="B36:C36"/>
    <mergeCell ref="F45:I45"/>
    <mergeCell ref="B5:D5"/>
    <mergeCell ref="F48:H48"/>
    <mergeCell ref="F49:H49"/>
    <mergeCell ref="B50:I51"/>
    <mergeCell ref="B1:I1"/>
    <mergeCell ref="B6:D6"/>
    <mergeCell ref="F21:H21"/>
    <mergeCell ref="G17:H17"/>
    <mergeCell ref="C15:E15"/>
    <mergeCell ref="B10:E10"/>
    <mergeCell ref="F10:I10"/>
    <mergeCell ref="G16:H16"/>
    <mergeCell ref="B19:I19"/>
    <mergeCell ref="B43:C43"/>
    <mergeCell ref="E43:F43"/>
    <mergeCell ref="G43:H43"/>
    <mergeCell ref="G18:H18"/>
    <mergeCell ref="B29:D29"/>
    <mergeCell ref="B33:C33"/>
    <mergeCell ref="B27:D27"/>
    <mergeCell ref="B28:D28"/>
  </mergeCells>
  <printOptions horizontalCentered="1" verticalCentered="1"/>
  <pageMargins left="0.3937007874015748" right="0.3937007874015748" top="0.31496062992125984" bottom="0.31496062992125984" header="0.2362204724409449" footer="0.2362204724409449"/>
  <pageSetup orientation="portrait" paperSize="9" scale="87" r:id="rId4"/>
  <drawing r:id="rId3"/>
  <legacyDrawing r:id="rId2"/>
  <oleObjects>
    <oleObject progId="Word.Picture.8" shapeId="6267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1115"/>
  <dimension ref="A1:P55"/>
  <sheetViews>
    <sheetView zoomScale="95" zoomScaleNormal="95" workbookViewId="0" topLeftCell="A4">
      <selection activeCell="L47" sqref="L47"/>
    </sheetView>
  </sheetViews>
  <sheetFormatPr defaultColWidth="9.140625" defaultRowHeight="12.75"/>
  <cols>
    <col min="1" max="1" width="5.7109375" style="61" customWidth="1"/>
    <col min="2" max="2" width="16.421875" style="61" customWidth="1"/>
    <col min="3" max="3" width="15.421875" style="61" customWidth="1"/>
    <col min="4" max="4" width="16.57421875" style="61" customWidth="1"/>
    <col min="5" max="6" width="9.8515625" style="61" customWidth="1"/>
    <col min="7" max="7" width="7.140625" style="61" customWidth="1"/>
    <col min="8" max="8" width="10.57421875" style="61" customWidth="1"/>
    <col min="9" max="9" width="17.140625" style="61" customWidth="1"/>
    <col min="10" max="10" width="5.7109375" style="61" customWidth="1"/>
    <col min="11" max="11" width="14.57421875" style="61" customWidth="1"/>
    <col min="12" max="13" width="14.8515625" style="61" customWidth="1"/>
    <col min="14" max="16384" width="9.140625" style="61" customWidth="1"/>
  </cols>
  <sheetData>
    <row r="1" spans="1:10" ht="22.5" customHeight="1">
      <c r="A1" s="96"/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/>
      <c r="B2" s="1"/>
      <c r="C2" s="1"/>
      <c r="D2" s="1"/>
      <c r="E2" s="1"/>
      <c r="F2" s="1"/>
      <c r="G2" s="1"/>
      <c r="H2" s="1"/>
      <c r="I2" s="1"/>
      <c r="J2" s="96"/>
    </row>
    <row r="3" spans="1:10" ht="23.25" customHeight="1">
      <c r="A3" s="96"/>
      <c r="B3" s="1"/>
      <c r="C3" s="1"/>
      <c r="D3" s="1"/>
      <c r="E3" s="154" t="s">
        <v>37</v>
      </c>
      <c r="F3" s="154"/>
      <c r="G3" s="154"/>
      <c r="H3" s="154"/>
      <c r="I3" s="154"/>
      <c r="J3" s="96"/>
    </row>
    <row r="4" spans="1:10" ht="23.25" customHeight="1">
      <c r="A4" s="96"/>
      <c r="B4" s="1"/>
      <c r="C4" s="1"/>
      <c r="D4" s="1"/>
      <c r="E4" s="154"/>
      <c r="F4" s="154"/>
      <c r="G4" s="154"/>
      <c r="H4" s="154"/>
      <c r="I4" s="154"/>
      <c r="J4" s="96"/>
    </row>
    <row r="5" spans="1:10" ht="23.25" customHeight="1">
      <c r="A5" s="96"/>
      <c r="B5" s="129" t="s">
        <v>0</v>
      </c>
      <c r="C5" s="129"/>
      <c r="D5" s="129"/>
      <c r="E5" s="155" t="s">
        <v>1</v>
      </c>
      <c r="F5" s="155"/>
      <c r="G5" s="155"/>
      <c r="H5" s="155"/>
      <c r="I5" s="155"/>
      <c r="J5" s="96"/>
    </row>
    <row r="6" spans="1:10" ht="25.5" customHeight="1">
      <c r="A6" s="96"/>
      <c r="B6" s="97" t="s">
        <v>2</v>
      </c>
      <c r="C6" s="97"/>
      <c r="D6" s="97"/>
      <c r="E6" s="156" t="s">
        <v>35</v>
      </c>
      <c r="F6" s="156"/>
      <c r="G6" s="156"/>
      <c r="H6" s="156"/>
      <c r="I6" s="156"/>
      <c r="J6" s="96"/>
    </row>
    <row r="7" spans="1:10" ht="23.25" customHeight="1" thickBot="1">
      <c r="A7" s="96"/>
      <c r="B7" s="3"/>
      <c r="C7" s="3"/>
      <c r="D7" s="3"/>
      <c r="E7" s="2"/>
      <c r="F7" s="2"/>
      <c r="G7" s="2"/>
      <c r="H7" s="2"/>
      <c r="I7" s="4"/>
      <c r="J7" s="96"/>
    </row>
    <row r="8" spans="1:10" ht="27" customHeight="1" thickBot="1" thickTop="1">
      <c r="A8" s="96"/>
      <c r="B8" s="164" t="s">
        <v>4</v>
      </c>
      <c r="C8" s="165"/>
      <c r="D8" s="165"/>
      <c r="E8" s="157" t="s">
        <v>5</v>
      </c>
      <c r="F8" s="158"/>
      <c r="G8" s="158"/>
      <c r="H8" s="158"/>
      <c r="I8" s="159"/>
      <c r="J8" s="96"/>
    </row>
    <row r="9" spans="1:10" s="62" customFormat="1" ht="8.25" customHeight="1" thickTop="1">
      <c r="A9" s="96"/>
      <c r="B9" s="3"/>
      <c r="C9" s="3"/>
      <c r="D9" s="3"/>
      <c r="E9" s="2"/>
      <c r="F9" s="2"/>
      <c r="G9" s="2"/>
      <c r="H9" s="2"/>
      <c r="I9" s="4"/>
      <c r="J9" s="96"/>
    </row>
    <row r="10" spans="1:10" s="62" customFormat="1" ht="27" customHeight="1">
      <c r="A10" s="96"/>
      <c r="B10" s="113" t="s">
        <v>6</v>
      </c>
      <c r="C10" s="113"/>
      <c r="D10" s="113"/>
      <c r="E10" s="113"/>
      <c r="F10" s="114" t="s">
        <v>7</v>
      </c>
      <c r="G10" s="114"/>
      <c r="H10" s="114"/>
      <c r="I10" s="114"/>
      <c r="J10" s="96"/>
    </row>
    <row r="11" spans="1:10" ht="8.25" customHeight="1">
      <c r="A11" s="96"/>
      <c r="B11" s="171"/>
      <c r="C11" s="171"/>
      <c r="D11" s="171"/>
      <c r="E11" s="5"/>
      <c r="F11" s="5"/>
      <c r="G11" s="6"/>
      <c r="H11" s="7"/>
      <c r="I11" s="7"/>
      <c r="J11" s="96"/>
    </row>
    <row r="12" spans="1:10" ht="12" customHeight="1" thickBot="1">
      <c r="A12" s="96"/>
      <c r="B12" s="8"/>
      <c r="C12" s="8"/>
      <c r="D12" s="8"/>
      <c r="E12" s="8"/>
      <c r="F12" s="9"/>
      <c r="G12" s="10"/>
      <c r="H12" s="8"/>
      <c r="I12" s="79" t="s">
        <v>52</v>
      </c>
      <c r="J12" s="96"/>
    </row>
    <row r="13" spans="1:10" ht="22.5" customHeight="1" thickTop="1">
      <c r="A13" s="96"/>
      <c r="B13" s="151" t="s">
        <v>38</v>
      </c>
      <c r="C13" s="94" t="s">
        <v>51</v>
      </c>
      <c r="D13" s="94"/>
      <c r="E13" s="95"/>
      <c r="F13" s="11"/>
      <c r="G13" s="92">
        <v>1621.17</v>
      </c>
      <c r="H13" s="93"/>
      <c r="I13" s="59">
        <f>G13/12</f>
        <v>135.0975</v>
      </c>
      <c r="J13" s="96"/>
    </row>
    <row r="14" spans="1:10" ht="22.5" customHeight="1">
      <c r="A14" s="96"/>
      <c r="B14" s="152"/>
      <c r="C14" s="94" t="s">
        <v>8</v>
      </c>
      <c r="D14" s="94"/>
      <c r="E14" s="95"/>
      <c r="F14" s="8"/>
      <c r="G14" s="92">
        <v>432.74</v>
      </c>
      <c r="H14" s="150"/>
      <c r="I14" s="12"/>
      <c r="J14" s="96"/>
    </row>
    <row r="15" spans="1:10" ht="22.5" customHeight="1" thickBot="1">
      <c r="A15" s="96"/>
      <c r="B15" s="153"/>
      <c r="C15" s="94" t="s">
        <v>39</v>
      </c>
      <c r="D15" s="94"/>
      <c r="E15" s="95"/>
      <c r="F15" s="8"/>
      <c r="G15" s="92"/>
      <c r="H15" s="93"/>
      <c r="I15" s="13">
        <f>SUM($G$13:$H$15)</f>
        <v>2053.91</v>
      </c>
      <c r="J15" s="96"/>
    </row>
    <row r="16" spans="1:10" ht="16.5" customHeight="1" thickBot="1" thickTop="1">
      <c r="A16" s="96"/>
      <c r="B16" s="8"/>
      <c r="C16" s="14"/>
      <c r="D16" s="14"/>
      <c r="E16" s="14"/>
      <c r="F16" s="175"/>
      <c r="G16" s="176"/>
      <c r="H16" s="172"/>
      <c r="I16" s="173"/>
      <c r="J16" s="96"/>
    </row>
    <row r="17" spans="1:16" ht="22.5" customHeight="1" thickTop="1">
      <c r="A17" s="96"/>
      <c r="B17" s="169" t="s">
        <v>40</v>
      </c>
      <c r="C17" s="94" t="s">
        <v>9</v>
      </c>
      <c r="D17" s="94"/>
      <c r="E17" s="95"/>
      <c r="F17" s="8"/>
      <c r="G17" s="92"/>
      <c r="H17" s="93"/>
      <c r="I17" s="16"/>
      <c r="J17" s="96"/>
      <c r="M17" s="62"/>
      <c r="N17" s="62"/>
      <c r="O17" s="62"/>
      <c r="P17" s="62"/>
    </row>
    <row r="18" spans="1:16" ht="22.5" customHeight="1" thickBot="1">
      <c r="A18" s="96"/>
      <c r="B18" s="170"/>
      <c r="C18" s="94" t="s">
        <v>41</v>
      </c>
      <c r="D18" s="94"/>
      <c r="E18" s="95"/>
      <c r="F18" s="8"/>
      <c r="G18" s="92">
        <v>0</v>
      </c>
      <c r="H18" s="93"/>
      <c r="I18" s="17">
        <f>SUM($G$17:$H$18)</f>
        <v>0</v>
      </c>
      <c r="J18" s="96"/>
      <c r="M18" s="62"/>
      <c r="N18" s="62"/>
      <c r="O18" s="62"/>
      <c r="P18" s="62"/>
    </row>
    <row r="19" spans="1:16" ht="9.75" customHeight="1" thickTop="1">
      <c r="A19" s="96"/>
      <c r="B19" s="18"/>
      <c r="C19" s="19"/>
      <c r="D19" s="19"/>
      <c r="E19" s="19"/>
      <c r="F19" s="8"/>
      <c r="G19" s="20"/>
      <c r="H19" s="21"/>
      <c r="I19" s="22"/>
      <c r="J19" s="96"/>
      <c r="M19" s="62"/>
      <c r="N19" s="62"/>
      <c r="O19" s="62"/>
      <c r="P19" s="62"/>
    </row>
    <row r="20" spans="1:16" ht="23.25" customHeight="1">
      <c r="A20" s="96"/>
      <c r="B20" s="23" t="s">
        <v>10</v>
      </c>
      <c r="C20" s="73">
        <v>186.9</v>
      </c>
      <c r="D20" s="24" t="s">
        <v>11</v>
      </c>
      <c r="E20" s="73">
        <v>41.07</v>
      </c>
      <c r="F20" s="25"/>
      <c r="G20" s="26"/>
      <c r="H20" s="27"/>
      <c r="I20" s="28">
        <f>I15+I18</f>
        <v>2053.91</v>
      </c>
      <c r="J20" s="96"/>
      <c r="M20" s="62"/>
      <c r="N20" s="62"/>
      <c r="O20" s="62"/>
      <c r="P20" s="62"/>
    </row>
    <row r="21" spans="1:16" ht="14.25" customHeight="1" thickBot="1">
      <c r="A21" s="96"/>
      <c r="B21" s="29"/>
      <c r="C21" s="29"/>
      <c r="D21" s="29"/>
      <c r="E21" s="29"/>
      <c r="F21" s="98"/>
      <c r="G21" s="98"/>
      <c r="H21" s="98"/>
      <c r="I21" s="30"/>
      <c r="J21" s="96"/>
      <c r="M21" s="62"/>
      <c r="N21" s="62"/>
      <c r="O21" s="62"/>
      <c r="P21" s="62"/>
    </row>
    <row r="22" spans="1:16" ht="27.75" customHeight="1" thickBot="1" thickTop="1">
      <c r="A22" s="96"/>
      <c r="B22" s="146" t="s">
        <v>42</v>
      </c>
      <c r="C22" s="146"/>
      <c r="D22" s="146"/>
      <c r="E22" s="146"/>
      <c r="F22" s="146"/>
      <c r="G22" s="146"/>
      <c r="H22" s="146"/>
      <c r="I22" s="31">
        <f>(($I$20+$I$13)-($C$20+$E$20))</f>
        <v>1961.0374999999997</v>
      </c>
      <c r="J22" s="96"/>
      <c r="M22" s="62"/>
      <c r="N22" s="62"/>
      <c r="O22" s="62"/>
      <c r="P22" s="62"/>
    </row>
    <row r="23" spans="1:16" ht="11.25" customHeight="1" thickBot="1" thickTop="1">
      <c r="A23" s="96"/>
      <c r="B23" s="8"/>
      <c r="C23" s="8"/>
      <c r="D23" s="8"/>
      <c r="E23" s="32"/>
      <c r="F23" s="147"/>
      <c r="G23" s="147"/>
      <c r="H23" s="34"/>
      <c r="I23" s="33"/>
      <c r="J23" s="96"/>
      <c r="M23" s="62"/>
      <c r="N23" s="62"/>
      <c r="O23" s="62"/>
      <c r="P23" s="62"/>
    </row>
    <row r="24" spans="1:16" ht="24" customHeight="1" thickBot="1" thickTop="1">
      <c r="A24" s="96"/>
      <c r="B24" s="166" t="s">
        <v>12</v>
      </c>
      <c r="C24" s="167"/>
      <c r="D24" s="167"/>
      <c r="E24" s="167"/>
      <c r="F24" s="167"/>
      <c r="G24" s="167"/>
      <c r="H24" s="167"/>
      <c r="I24" s="168"/>
      <c r="J24" s="96"/>
      <c r="M24" s="66"/>
      <c r="N24" s="62"/>
      <c r="O24" s="62"/>
      <c r="P24" s="62"/>
    </row>
    <row r="25" spans="1:16" ht="17.25" customHeight="1" thickTop="1">
      <c r="A25" s="96"/>
      <c r="B25" s="11"/>
      <c r="C25" s="11"/>
      <c r="D25" s="11"/>
      <c r="E25" s="35" t="s">
        <v>13</v>
      </c>
      <c r="F25" s="36" t="s">
        <v>14</v>
      </c>
      <c r="G25" s="37" t="s">
        <v>15</v>
      </c>
      <c r="H25" s="148" t="s">
        <v>43</v>
      </c>
      <c r="I25" s="35" t="s">
        <v>16</v>
      </c>
      <c r="J25" s="96"/>
      <c r="M25" s="62"/>
      <c r="N25" s="62"/>
      <c r="O25" s="62"/>
      <c r="P25" s="62"/>
    </row>
    <row r="26" spans="1:13" ht="19.5" customHeight="1">
      <c r="A26" s="96"/>
      <c r="B26" s="132" t="s">
        <v>44</v>
      </c>
      <c r="C26" s="134"/>
      <c r="D26" s="134"/>
      <c r="E26" s="74" t="s">
        <v>17</v>
      </c>
      <c r="F26" s="38">
        <f>IF($E$26="SI",(3200/12),0)</f>
        <v>0</v>
      </c>
      <c r="G26" s="75">
        <v>12</v>
      </c>
      <c r="H26" s="149"/>
      <c r="I26" s="39">
        <f>ROUND($F$26/12*$G$26,2)</f>
        <v>0</v>
      </c>
      <c r="J26" s="96"/>
      <c r="K26" s="67"/>
      <c r="L26" s="67"/>
      <c r="M26" s="68"/>
    </row>
    <row r="27" spans="1:16" ht="19.5" customHeight="1">
      <c r="A27" s="96"/>
      <c r="B27" s="132" t="s">
        <v>45</v>
      </c>
      <c r="C27" s="134"/>
      <c r="D27" s="134"/>
      <c r="E27" s="75" t="s">
        <v>17</v>
      </c>
      <c r="F27" s="38">
        <f>IF($E$27="SI",(3200/12),0)</f>
        <v>0</v>
      </c>
      <c r="G27" s="75"/>
      <c r="H27" s="149"/>
      <c r="I27" s="39">
        <f>ROUND($F$27/12*$G$27,2)</f>
        <v>0</v>
      </c>
      <c r="J27" s="96"/>
      <c r="K27" s="67"/>
      <c r="L27" s="67"/>
      <c r="M27" s="68"/>
      <c r="O27" s="69"/>
      <c r="P27" s="67"/>
    </row>
    <row r="28" spans="1:16" ht="19.5" customHeight="1">
      <c r="A28" s="96"/>
      <c r="B28" s="132" t="s">
        <v>46</v>
      </c>
      <c r="C28" s="133"/>
      <c r="D28" s="133"/>
      <c r="E28" s="76"/>
      <c r="F28" s="38">
        <f>IF($E$28=1,(3450/12),IF($E$28&gt;1,(3450/12)*$E$28,0))</f>
        <v>0</v>
      </c>
      <c r="G28" s="75">
        <v>6</v>
      </c>
      <c r="H28" s="77">
        <v>1</v>
      </c>
      <c r="I28" s="40">
        <f>ROUND(($F$28*$H$28)/12*$G$28,2)</f>
        <v>0</v>
      </c>
      <c r="J28" s="96"/>
      <c r="K28" s="67"/>
      <c r="L28" s="67"/>
      <c r="M28" s="68"/>
      <c r="O28" s="69"/>
      <c r="P28" s="67"/>
    </row>
    <row r="29" spans="1:16" ht="19.5" customHeight="1">
      <c r="A29" s="96"/>
      <c r="B29" s="132" t="s">
        <v>47</v>
      </c>
      <c r="C29" s="133"/>
      <c r="D29" s="133"/>
      <c r="E29" s="76">
        <v>1</v>
      </c>
      <c r="F29" s="38">
        <f>IF($E$29=1,(2900/12),IF($E$29&gt;1,(2900/12)*$E$29,0))</f>
        <v>241.66666666666666</v>
      </c>
      <c r="G29" s="75">
        <v>12</v>
      </c>
      <c r="H29" s="77">
        <v>0.5</v>
      </c>
      <c r="I29" s="40">
        <f>ROUND(($F$29*$H$29)/12*$G$29,2)</f>
        <v>120.83</v>
      </c>
      <c r="J29" s="96"/>
      <c r="K29" s="67"/>
      <c r="L29" s="67"/>
      <c r="M29" s="70"/>
      <c r="O29" s="69"/>
      <c r="P29" s="67"/>
    </row>
    <row r="30" spans="1:13" ht="19.5" customHeight="1">
      <c r="A30" s="96"/>
      <c r="B30" s="132" t="s">
        <v>48</v>
      </c>
      <c r="C30" s="134"/>
      <c r="D30" s="134"/>
      <c r="E30" s="75"/>
      <c r="F30" s="38">
        <f>IF($E$30=1,(3700/12),IF($E$30&gt;1,(3700/12)*$E$30,0))</f>
        <v>0</v>
      </c>
      <c r="G30" s="75">
        <v>12</v>
      </c>
      <c r="H30" s="77">
        <v>1</v>
      </c>
      <c r="I30" s="40">
        <f>ROUND(($F$30*$H$30)/12*$G$30,2)</f>
        <v>0</v>
      </c>
      <c r="J30" s="96"/>
      <c r="K30" s="63"/>
      <c r="L30" s="63"/>
      <c r="M30" s="63"/>
    </row>
    <row r="31" spans="1:13" ht="19.5" customHeight="1" thickBot="1">
      <c r="A31" s="96"/>
      <c r="B31" s="132" t="s">
        <v>49</v>
      </c>
      <c r="C31" s="134"/>
      <c r="D31" s="134"/>
      <c r="E31" s="75"/>
      <c r="F31" s="38">
        <f>IF($E$31=1,(2900/12),IF($E$31&gt;1,(2900/12)*$E$31,0))</f>
        <v>0</v>
      </c>
      <c r="G31" s="75">
        <v>12</v>
      </c>
      <c r="H31" s="77">
        <v>1</v>
      </c>
      <c r="I31" s="41">
        <f>ROUND(($F$31*$H$31)/12*$G$31,2)</f>
        <v>0</v>
      </c>
      <c r="J31" s="96"/>
      <c r="K31" s="63"/>
      <c r="L31" s="63"/>
      <c r="M31" s="63"/>
    </row>
    <row r="32" spans="1:12" ht="23.25" customHeight="1" thickBot="1" thickTop="1">
      <c r="A32" s="96"/>
      <c r="B32" s="18"/>
      <c r="C32" s="42"/>
      <c r="D32" s="43"/>
      <c r="E32" s="43"/>
      <c r="F32" s="145" t="s">
        <v>18</v>
      </c>
      <c r="G32" s="145"/>
      <c r="H32" s="145"/>
      <c r="I32" s="44">
        <f>SUM(I26:I31)</f>
        <v>120.83</v>
      </c>
      <c r="J32" s="96"/>
      <c r="L32" s="67"/>
    </row>
    <row r="33" spans="1:10" ht="9" customHeight="1" thickBot="1" thickTop="1">
      <c r="A33" s="96"/>
      <c r="B33" s="127"/>
      <c r="C33" s="128"/>
      <c r="D33" s="47"/>
      <c r="E33" s="8"/>
      <c r="F33" s="8"/>
      <c r="G33" s="8"/>
      <c r="H33" s="8"/>
      <c r="I33" s="8"/>
      <c r="J33" s="96"/>
    </row>
    <row r="34" spans="1:10" ht="23.25" customHeight="1" thickBot="1" thickTop="1">
      <c r="A34" s="96"/>
      <c r="B34" s="137" t="s">
        <v>19</v>
      </c>
      <c r="C34" s="138"/>
      <c r="D34" s="138"/>
      <c r="E34" s="138"/>
      <c r="F34" s="138"/>
      <c r="G34" s="138"/>
      <c r="H34" s="138"/>
      <c r="I34" s="139"/>
      <c r="J34" s="96"/>
    </row>
    <row r="35" spans="1:10" ht="8.25" customHeight="1" thickTop="1">
      <c r="A35" s="96"/>
      <c r="B35" s="45"/>
      <c r="C35" s="46"/>
      <c r="D35" s="47"/>
      <c r="E35" s="8"/>
      <c r="F35" s="8"/>
      <c r="G35" s="8"/>
      <c r="H35" s="8"/>
      <c r="I35" s="8"/>
      <c r="J35" s="96"/>
    </row>
    <row r="36" spans="1:10" ht="18.75" customHeight="1" thickBot="1">
      <c r="A36" s="96"/>
      <c r="B36" s="180" t="s">
        <v>20</v>
      </c>
      <c r="C36" s="182"/>
      <c r="D36" s="177" t="s">
        <v>20</v>
      </c>
      <c r="E36" s="178"/>
      <c r="F36" s="179"/>
      <c r="G36" s="180" t="s">
        <v>21</v>
      </c>
      <c r="H36" s="181"/>
      <c r="I36" s="182"/>
      <c r="J36" s="96"/>
    </row>
    <row r="37" spans="1:13" ht="27.75" customHeight="1" thickBot="1" thickTop="1">
      <c r="A37" s="96"/>
      <c r="B37" s="84" t="s">
        <v>36</v>
      </c>
      <c r="C37" s="49">
        <f>TRUNC((TRUNC((IF($I$22&lt;(7500/12),$I$22,IF($I$22&gt;=(33500/12),0,((33500/12)-$I$22)/(26000/12)))),4)*7500)/12,4)</f>
        <v>239.5625</v>
      </c>
      <c r="D37" s="85" t="s">
        <v>23</v>
      </c>
      <c r="E37" s="140">
        <f>TRUNC(TRUNC((IF((((78000/12)+$I$32-$I$22)/(78000/12))&gt;0,((78000/12)+$I$32-$I$22)/(78000/12),0)),4)*$I$32,4)</f>
        <v>86.6109</v>
      </c>
      <c r="F37" s="141">
        <f>ROUND((IF(((78000+$I$32-$I$22)/78000)&gt;0,(78000+$I$32-$I$22)/78000,0)),4)*$I$32</f>
        <v>117.978412</v>
      </c>
      <c r="G37" s="174" t="s">
        <v>24</v>
      </c>
      <c r="H37" s="174"/>
      <c r="I37" s="51">
        <f>$C$37+$E$37</f>
        <v>326.1734</v>
      </c>
      <c r="J37" s="96"/>
      <c r="M37" s="71"/>
    </row>
    <row r="38" spans="1:10" ht="9" customHeight="1" thickBot="1" thickTop="1">
      <c r="A38" s="96"/>
      <c r="B38" s="45"/>
      <c r="C38" s="46"/>
      <c r="D38" s="47"/>
      <c r="E38" s="8"/>
      <c r="F38" s="8"/>
      <c r="G38" s="8"/>
      <c r="H38" s="8"/>
      <c r="I38" s="8"/>
      <c r="J38" s="96"/>
    </row>
    <row r="39" spans="1:10" ht="27.75" customHeight="1" thickBot="1" thickTop="1">
      <c r="A39" s="96"/>
      <c r="B39" s="121" t="s">
        <v>25</v>
      </c>
      <c r="C39" s="122"/>
      <c r="D39" s="122"/>
      <c r="E39" s="122"/>
      <c r="F39" s="122"/>
      <c r="G39" s="122"/>
      <c r="H39" s="122"/>
      <c r="I39" s="123"/>
      <c r="J39" s="96"/>
    </row>
    <row r="40" spans="1:10" ht="11.25" customHeight="1" thickBot="1" thickTop="1">
      <c r="A40" s="96"/>
      <c r="B40" s="127"/>
      <c r="C40" s="128"/>
      <c r="D40" s="47"/>
      <c r="E40" s="8"/>
      <c r="F40" s="8"/>
      <c r="G40" s="8"/>
      <c r="H40" s="8"/>
      <c r="I40" s="8"/>
      <c r="J40" s="96"/>
    </row>
    <row r="41" spans="1:11" ht="33.75" customHeight="1" thickBot="1" thickTop="1">
      <c r="A41" s="96"/>
      <c r="B41" s="135" t="s">
        <v>50</v>
      </c>
      <c r="C41" s="136"/>
      <c r="D41" s="52">
        <f>IF($I$37&lt;=0,$I$22,$I$22-$I$37)</f>
        <v>1634.8640999999998</v>
      </c>
      <c r="E41" s="53" t="s">
        <v>26</v>
      </c>
      <c r="F41" s="54">
        <f>IF($D$41&lt;=(26000/12),23%,IF($D$41&lt;=(33500/12),33%,IF($D$41&lt;=(100000/12),39%,IF($D$41&gt;(100000/12),43%))))</f>
        <v>0.23</v>
      </c>
      <c r="G41" s="143" t="s">
        <v>27</v>
      </c>
      <c r="H41" s="144"/>
      <c r="I41" s="55">
        <f>IF($D$41&lt;=(26000/12),$D$41*23%,IF($D$41&lt;=(33500/12),($D$41*33%)-(2600/12),IF($D$41&lt;=(100000/12),($D$41*39%)-(4610/12),IF($D$41&gt;(100000/12),($D$41*43%)-(8610/12)))))</f>
        <v>376.018743</v>
      </c>
      <c r="J41" s="96"/>
      <c r="K41" s="62"/>
    </row>
    <row r="42" spans="1:10" ht="7.5" customHeight="1" thickTop="1">
      <c r="A42" s="96"/>
      <c r="B42" s="1"/>
      <c r="C42" s="1"/>
      <c r="D42" s="1"/>
      <c r="E42" s="1"/>
      <c r="F42" s="1"/>
      <c r="G42" s="1"/>
      <c r="H42" s="1"/>
      <c r="I42" s="1"/>
      <c r="J42" s="96"/>
    </row>
    <row r="43" spans="1:10" ht="7.5" customHeight="1" thickBot="1">
      <c r="A43" s="60"/>
      <c r="B43" s="1"/>
      <c r="C43" s="1"/>
      <c r="D43" s="1"/>
      <c r="E43" s="183"/>
      <c r="F43" s="183"/>
      <c r="G43" s="1"/>
      <c r="H43" s="1"/>
      <c r="I43" s="1"/>
      <c r="J43" s="60"/>
    </row>
    <row r="44" spans="1:10" ht="19.5" customHeight="1" thickBot="1" thickTop="1">
      <c r="A44" s="60"/>
      <c r="B44" s="82"/>
      <c r="C44" s="184" t="s">
        <v>60</v>
      </c>
      <c r="D44" s="185"/>
      <c r="E44" s="185"/>
      <c r="F44" s="185"/>
      <c r="G44" s="185"/>
      <c r="H44" s="186"/>
      <c r="I44" s="1"/>
      <c r="J44" s="60"/>
    </row>
    <row r="45" spans="1:10" ht="6.75" customHeight="1" thickTop="1">
      <c r="A45" s="60"/>
      <c r="B45" s="81"/>
      <c r="C45" s="81"/>
      <c r="D45" s="81"/>
      <c r="E45" s="1"/>
      <c r="F45" s="1"/>
      <c r="G45" s="1"/>
      <c r="H45" s="1"/>
      <c r="I45" s="1"/>
      <c r="J45" s="60"/>
    </row>
    <row r="46" spans="1:10" ht="15.75" customHeight="1">
      <c r="A46" s="60"/>
      <c r="B46" s="81"/>
      <c r="C46" s="187" t="s">
        <v>54</v>
      </c>
      <c r="D46" s="187"/>
      <c r="E46" s="187"/>
      <c r="F46" s="187" t="s">
        <v>57</v>
      </c>
      <c r="G46" s="187"/>
      <c r="H46" s="187"/>
      <c r="I46" s="1"/>
      <c r="J46" s="60"/>
    </row>
    <row r="47" spans="1:10" ht="12.75" customHeight="1">
      <c r="A47" s="60"/>
      <c r="B47" s="81"/>
      <c r="C47" s="83" t="s">
        <v>55</v>
      </c>
      <c r="D47" s="189" t="s">
        <v>56</v>
      </c>
      <c r="E47" s="189"/>
      <c r="F47" s="187"/>
      <c r="G47" s="187"/>
      <c r="H47" s="187"/>
      <c r="I47" s="1"/>
      <c r="J47" s="60"/>
    </row>
    <row r="48" spans="1:10" ht="23.25" customHeight="1">
      <c r="A48" s="60"/>
      <c r="B48" s="81"/>
      <c r="C48" s="86" t="s">
        <v>58</v>
      </c>
      <c r="D48" s="190" t="s">
        <v>59</v>
      </c>
      <c r="E48" s="190"/>
      <c r="F48" s="191">
        <v>38399</v>
      </c>
      <c r="G48" s="192"/>
      <c r="H48" s="193"/>
      <c r="I48" s="1"/>
      <c r="J48" s="60"/>
    </row>
    <row r="49" spans="1:10" ht="11.25" customHeight="1">
      <c r="A49" s="60"/>
      <c r="B49" s="87"/>
      <c r="C49" s="88"/>
      <c r="D49" s="88"/>
      <c r="E49" s="88"/>
      <c r="F49" s="89"/>
      <c r="G49" s="89"/>
      <c r="H49" s="89"/>
      <c r="I49" s="90"/>
      <c r="J49" s="60"/>
    </row>
    <row r="50" spans="1:10" ht="17.25" customHeight="1">
      <c r="A50" s="60"/>
      <c r="B50" s="80"/>
      <c r="C50" s="80"/>
      <c r="D50" s="80"/>
      <c r="E50" s="80"/>
      <c r="F50" s="188" t="s">
        <v>33</v>
      </c>
      <c r="G50" s="188"/>
      <c r="H50" s="188"/>
      <c r="I50" s="80"/>
      <c r="J50" s="60"/>
    </row>
    <row r="51" spans="1:10" ht="29.25" customHeight="1">
      <c r="A51" s="60"/>
      <c r="B51" s="80"/>
      <c r="C51" s="80"/>
      <c r="D51" s="80"/>
      <c r="E51" s="80"/>
      <c r="F51" s="111" t="s">
        <v>34</v>
      </c>
      <c r="G51" s="111"/>
      <c r="H51" s="111"/>
      <c r="I51" s="80"/>
      <c r="J51" s="60"/>
    </row>
    <row r="52" spans="1:14" ht="51.75" customHeight="1">
      <c r="A52" s="64"/>
      <c r="B52" s="112" t="s">
        <v>53</v>
      </c>
      <c r="C52" s="112"/>
      <c r="D52" s="112"/>
      <c r="E52" s="112"/>
      <c r="F52" s="112"/>
      <c r="G52" s="112"/>
      <c r="H52" s="112"/>
      <c r="I52" s="112"/>
      <c r="J52" s="64"/>
      <c r="N52" s="65"/>
    </row>
    <row r="53" spans="1:10" ht="31.5" customHeight="1">
      <c r="A53" s="64"/>
      <c r="B53" s="112"/>
      <c r="C53" s="112"/>
      <c r="D53" s="112"/>
      <c r="E53" s="112"/>
      <c r="F53" s="112"/>
      <c r="G53" s="112"/>
      <c r="H53" s="112"/>
      <c r="I53" s="112"/>
      <c r="J53" s="64"/>
    </row>
    <row r="54" spans="1:10" ht="12.75">
      <c r="A54" s="72"/>
      <c r="B54" s="72"/>
      <c r="C54" s="72"/>
      <c r="D54" s="72"/>
      <c r="E54" s="72"/>
      <c r="F54" s="72"/>
      <c r="G54" s="72"/>
      <c r="H54" s="72"/>
      <c r="I54" s="72"/>
      <c r="J54" s="72"/>
    </row>
    <row r="55" spans="1:10" ht="12.75">
      <c r="A55" s="72"/>
      <c r="B55" s="72"/>
      <c r="C55" s="72"/>
      <c r="D55" s="72"/>
      <c r="E55" s="72"/>
      <c r="F55" s="72"/>
      <c r="G55" s="72"/>
      <c r="H55" s="72"/>
      <c r="I55" s="72"/>
      <c r="J55" s="72"/>
    </row>
  </sheetData>
  <sheetProtection/>
  <mergeCells count="60">
    <mergeCell ref="E43:F43"/>
    <mergeCell ref="C44:H44"/>
    <mergeCell ref="C46:E46"/>
    <mergeCell ref="B52:I53"/>
    <mergeCell ref="F50:H50"/>
    <mergeCell ref="F51:H51"/>
    <mergeCell ref="D47:E47"/>
    <mergeCell ref="D48:E48"/>
    <mergeCell ref="F46:H47"/>
    <mergeCell ref="F48:H48"/>
    <mergeCell ref="B1:I1"/>
    <mergeCell ref="A1:A42"/>
    <mergeCell ref="J1:J42"/>
    <mergeCell ref="D36:F36"/>
    <mergeCell ref="G36:I36"/>
    <mergeCell ref="B39:I39"/>
    <mergeCell ref="B40:C40"/>
    <mergeCell ref="B36:C36"/>
    <mergeCell ref="B5:D5"/>
    <mergeCell ref="B6:D6"/>
    <mergeCell ref="C15:E15"/>
    <mergeCell ref="B10:E10"/>
    <mergeCell ref="F10:I10"/>
    <mergeCell ref="C18:E18"/>
    <mergeCell ref="G18:H18"/>
    <mergeCell ref="B13:B15"/>
    <mergeCell ref="G15:H15"/>
    <mergeCell ref="F16:G16"/>
    <mergeCell ref="B29:D29"/>
    <mergeCell ref="B33:C33"/>
    <mergeCell ref="B27:D27"/>
    <mergeCell ref="B28:D28"/>
    <mergeCell ref="B41:C41"/>
    <mergeCell ref="B30:D30"/>
    <mergeCell ref="B31:D31"/>
    <mergeCell ref="B34:I34"/>
    <mergeCell ref="E37:F37"/>
    <mergeCell ref="G37:H37"/>
    <mergeCell ref="G41:H41"/>
    <mergeCell ref="F32:H32"/>
    <mergeCell ref="F23:G23"/>
    <mergeCell ref="H25:H27"/>
    <mergeCell ref="H16:I16"/>
    <mergeCell ref="G14:H14"/>
    <mergeCell ref="F21:H21"/>
    <mergeCell ref="G17:H17"/>
    <mergeCell ref="E3:I4"/>
    <mergeCell ref="E5:I5"/>
    <mergeCell ref="E6:I6"/>
    <mergeCell ref="E8:I8"/>
    <mergeCell ref="B8:D8"/>
    <mergeCell ref="B24:I24"/>
    <mergeCell ref="B26:D26"/>
    <mergeCell ref="B17:B18"/>
    <mergeCell ref="B11:D11"/>
    <mergeCell ref="C13:E13"/>
    <mergeCell ref="C14:E14"/>
    <mergeCell ref="C17:E17"/>
    <mergeCell ref="G13:H13"/>
    <mergeCell ref="B22:H22"/>
  </mergeCells>
  <printOptions horizontalCentered="1"/>
  <pageMargins left="0.3937007874015748" right="0.3937007874015748" top="0.31496062992125984" bottom="0.31496062992125984" header="0.2362204724409449" footer="0.2362204724409449"/>
  <pageSetup orientation="portrait" paperSize="9" scale="87" r:id="rId4"/>
  <ignoredErrors>
    <ignoredError sqref="C48" numberStoredAsText="1"/>
  </ignoredErrors>
  <drawing r:id="rId3"/>
  <legacyDrawing r:id="rId2"/>
  <oleObjects>
    <oleObject progId="Word.Picture.8" shapeId="6267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IRE 2005</dc:title>
  <dc:subject/>
  <dc:creator>Petrelli Aldo</dc:creator>
  <cp:keywords>IRE 2005 - Imposta sul Reddito</cp:keywords>
  <dc:description>Consente il calcolo automatico dell'IRE 2005 (Imposta sul Reddito)  e delle relative deduzioni (No Tax Area - Family Area)</dc:description>
  <cp:lastModifiedBy>Angelo</cp:lastModifiedBy>
  <cp:lastPrinted>2005-12-16T21:50:38Z</cp:lastPrinted>
  <dcterms:created xsi:type="dcterms:W3CDTF">2005-02-01T20:22:38Z</dcterms:created>
  <dcterms:modified xsi:type="dcterms:W3CDTF">2005-12-19T20:15:17Z</dcterms:modified>
  <cp:category>Contabilità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etario">
    <vt:lpwstr>Petrelli Aldo</vt:lpwstr>
  </property>
  <property fmtid="{D5CDD505-2E9C-101B-9397-08002B2CF9AE}" pid="3" name="Terminato il">
    <vt:filetime>2005-01-31T23:00:00Z</vt:filetime>
  </property>
  <property fmtid="{D5CDD505-2E9C-101B-9397-08002B2CF9AE}" pid="4" name="Ufficio">
    <vt:lpwstr>UNEP LECCE</vt:lpwstr>
  </property>
  <property fmtid="{D5CDD505-2E9C-101B-9397-08002B2CF9AE}" pid="5" name="Mailstop">
    <vt:lpwstr>petrelli.aldo@tin.it</vt:lpwstr>
  </property>
</Properties>
</file>