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tabRatio="649" activeTab="1"/>
  </bookViews>
  <sheets>
    <sheet name="2009" sheetId="1" r:id="rId1"/>
    <sheet name="2010" sheetId="2" r:id="rId2"/>
  </sheets>
  <definedNames>
    <definedName name="_xlnm.Print_Area" localSheetId="0">'2009'!$A$1:$J$56</definedName>
    <definedName name="_xlnm.Print_Area" localSheetId="1">'2010'!$A$1:$J$68</definedName>
  </definedNames>
  <calcPr fullCalcOnLoad="1"/>
</workbook>
</file>

<file path=xl/comments1.xml><?xml version="1.0" encoding="utf-8"?>
<comments xmlns="http://schemas.openxmlformats.org/spreadsheetml/2006/main">
  <authors>
    <author>aldo</author>
  </authors>
  <commentList>
    <comment ref="C21" authorId="0">
      <text>
        <r>
          <rPr>
            <b/>
            <sz val="10"/>
            <color indexed="10"/>
            <rFont val="Tahoma"/>
            <family val="2"/>
          </rPr>
          <t>aldo:
TRATTAMENTO in TFR
(riduzione emolumenti del 2%)</t>
        </r>
      </text>
    </comment>
    <comment ref="D21" authorId="0">
      <text>
        <r>
          <rPr>
            <b/>
            <sz val="10"/>
            <color indexed="10"/>
            <rFont val="Tahoma"/>
            <family val="2"/>
          </rPr>
          <t>aldo:
TRATTAMENTO in TFR
(riduzione emolumenti del 2%)</t>
        </r>
      </text>
    </comment>
    <comment ref="A21" authorId="0">
      <text>
        <r>
          <rPr>
            <b/>
            <sz val="10"/>
            <color indexed="10"/>
            <rFont val="Tahoma"/>
            <family val="2"/>
          </rPr>
          <t xml:space="preserve">Petrelli: A.A.A.
</t>
        </r>
        <r>
          <rPr>
            <b/>
            <sz val="10"/>
            <color indexed="12"/>
            <rFont val="Tahoma"/>
            <family val="2"/>
          </rPr>
          <t>DIPENDENTI TRATTAMENTO in TFR</t>
        </r>
        <r>
          <rPr>
            <b/>
            <i/>
            <sz val="10"/>
            <color indexed="12"/>
            <rFont val="Tahoma"/>
            <family val="2"/>
          </rPr>
          <t xml:space="preserve"> (riduzione emolumenti del 2%, o meglio del 2,50 sull'80%).</t>
        </r>
        <r>
          <rPr>
            <b/>
            <sz val="10"/>
            <color indexed="10"/>
            <rFont val="Tahoma"/>
            <family val="2"/>
          </rPr>
          <t xml:space="preserve">
Gli assunti dopo il 30 maggio 2000 sono in regime di TFR e quindi la retribuzione lorda subisce la riduzione di un importo pari al contributo soppresso dell'Opera di Previdenza e, contestualmente, ai fini contributivi </t>
        </r>
        <r>
          <rPr>
            <b/>
            <i/>
            <sz val="10"/>
            <color indexed="10"/>
            <rFont val="Tahoma"/>
            <family val="2"/>
          </rPr>
          <t xml:space="preserve">(CPUG e Fondo Cred.) </t>
        </r>
        <r>
          <rPr>
            <b/>
            <sz val="10"/>
            <color indexed="10"/>
            <rFont val="Tahoma"/>
            <family val="2"/>
          </rPr>
          <t>e contrattuali si ha una maggiorazione figurativa dello stesso ammontare.</t>
        </r>
      </text>
    </comment>
    <comment ref="A8" authorId="0">
      <text>
        <r>
          <rPr>
            <b/>
            <i/>
            <sz val="9"/>
            <color indexed="12"/>
            <rFont val="Tahoma"/>
            <family val="2"/>
          </rPr>
          <t>aldo.petrelli@giustizia.it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Il foglio di calcolo è protetto: consente solo di inserire il numero dei giorni relativi alle assenze che comportano riduzioni nelle competenze stipendiali</t>
        </r>
        <r>
          <rPr>
            <b/>
            <i/>
            <sz val="9"/>
            <color indexed="10"/>
            <rFont val="Tahoma"/>
            <family val="2"/>
          </rPr>
          <t xml:space="preserve"> (minimo garantito e tredicesima mensilità).</t>
        </r>
      </text>
    </comment>
    <comment ref="H8" authorId="0">
      <text>
        <r>
          <rPr>
            <b/>
            <i/>
            <sz val="9"/>
            <color indexed="12"/>
            <rFont val="Tahoma"/>
            <family val="2"/>
          </rPr>
          <t>aldo.petrelli@giustizia.it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Il foglio di calcolo è protetto: consente solo di inserire il numero dei giorni relativi alle assenze che comportano riduzioni nelle competenze stipendiali</t>
        </r>
        <r>
          <rPr>
            <b/>
            <i/>
            <sz val="9"/>
            <color indexed="10"/>
            <rFont val="Tahoma"/>
            <family val="2"/>
          </rPr>
          <t xml:space="preserve"> (minimo garantito e tredicesima mensilità).</t>
        </r>
      </text>
    </comment>
  </commentList>
</comments>
</file>

<file path=xl/comments2.xml><?xml version="1.0" encoding="utf-8"?>
<comments xmlns="http://schemas.openxmlformats.org/spreadsheetml/2006/main">
  <authors>
    <author>aldo</author>
  </authors>
  <commentList>
    <comment ref="C15" authorId="0">
      <text>
        <r>
          <rPr>
            <b/>
            <sz val="9"/>
            <rFont val="Tahoma"/>
            <family val="2"/>
          </rPr>
          <t>aldo: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10"/>
            <color indexed="12"/>
            <rFont val="Times New Roman"/>
            <family val="1"/>
          </rPr>
          <t>DA APRILE A GIUGNO 2010</t>
        </r>
      </text>
    </comment>
    <comment ref="D15" authorId="0">
      <text>
        <r>
          <rPr>
            <b/>
            <sz val="9"/>
            <rFont val="Tahoma"/>
            <family val="2"/>
          </rPr>
          <t>aldo: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10"/>
            <color indexed="12"/>
            <rFont val="Times New Roman"/>
            <family val="1"/>
          </rPr>
          <t>DA APRILE A GIUGNO 2010</t>
        </r>
      </text>
    </comment>
    <comment ref="C25" authorId="0">
      <text>
        <r>
          <rPr>
            <b/>
            <sz val="10"/>
            <color indexed="10"/>
            <rFont val="Tahoma"/>
            <family val="2"/>
          </rPr>
          <t>aldo:
TRATTAMENTO in TFR
(riduzione emolumenti del 2%)</t>
        </r>
      </text>
    </comment>
    <comment ref="D25" authorId="0">
      <text>
        <r>
          <rPr>
            <b/>
            <sz val="10"/>
            <color indexed="10"/>
            <rFont val="Tahoma"/>
            <family val="2"/>
          </rPr>
          <t>aldo:
TRATTAMENTO in TFR
(riduzione emolumenti del 2%)</t>
        </r>
      </text>
    </comment>
    <comment ref="G25" authorId="0">
      <text>
        <r>
          <rPr>
            <b/>
            <sz val="10"/>
            <color indexed="10"/>
            <rFont val="Tahoma"/>
            <family val="2"/>
          </rPr>
          <t>aldo:
TRATTAMENTO in TFR
(riduzione emolumenti del 2%)</t>
        </r>
      </text>
    </comment>
    <comment ref="C33" authorId="0">
      <text>
        <r>
          <rPr>
            <b/>
            <sz val="9"/>
            <rFont val="Tahoma"/>
            <family val="2"/>
          </rPr>
          <t>aldo: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10"/>
            <color indexed="12"/>
            <rFont val="Times New Roman"/>
            <family val="1"/>
          </rPr>
          <t>DA APRILE A GIUGNO 2010</t>
        </r>
      </text>
    </comment>
    <comment ref="H17" authorId="0">
      <text>
        <r>
          <rPr>
            <b/>
            <sz val="9"/>
            <rFont val="Tahoma"/>
            <family val="2"/>
          </rPr>
          <t>aldo: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10"/>
            <color indexed="12"/>
            <rFont val="Times New Roman"/>
            <family val="1"/>
          </rPr>
          <t>DA LUGLIO 2010 a N.O.</t>
        </r>
      </text>
    </comment>
    <comment ref="C17" authorId="0">
      <text>
        <r>
          <rPr>
            <b/>
            <sz val="9"/>
            <rFont val="Tahoma"/>
            <family val="2"/>
          </rPr>
          <t>aldo: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10"/>
            <color indexed="12"/>
            <rFont val="Times New Roman"/>
            <family val="1"/>
          </rPr>
          <t>DA LUGLIO 2010 a N.O.</t>
        </r>
      </text>
    </comment>
    <comment ref="J17" authorId="0">
      <text>
        <r>
          <rPr>
            <b/>
            <sz val="9"/>
            <rFont val="Tahoma"/>
            <family val="2"/>
          </rPr>
          <t>aldo: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10"/>
            <color indexed="12"/>
            <rFont val="Times New Roman"/>
            <family val="1"/>
          </rPr>
          <t>DA LUGLIO 2010 a N.O.</t>
        </r>
      </text>
    </comment>
    <comment ref="D33" authorId="0">
      <text>
        <r>
          <rPr>
            <b/>
            <sz val="9"/>
            <rFont val="Tahoma"/>
            <family val="2"/>
          </rPr>
          <t>aldo: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10"/>
            <color indexed="12"/>
            <rFont val="Times New Roman"/>
            <family val="1"/>
          </rPr>
          <t>DA LUGLIO 2010 a N.O.</t>
        </r>
      </text>
    </comment>
    <comment ref="H33" authorId="0">
      <text>
        <r>
          <rPr>
            <b/>
            <sz val="9"/>
            <rFont val="Tahoma"/>
            <family val="2"/>
          </rPr>
          <t>aldo: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10"/>
            <color indexed="12"/>
            <rFont val="Times New Roman"/>
            <family val="1"/>
          </rPr>
          <t>DA APRILE A GIUGNO 2010</t>
        </r>
      </text>
    </comment>
    <comment ref="I33" authorId="0">
      <text>
        <r>
          <rPr>
            <b/>
            <sz val="9"/>
            <rFont val="Tahoma"/>
            <family val="2"/>
          </rPr>
          <t>aldo: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10"/>
            <color indexed="12"/>
            <rFont val="Times New Roman"/>
            <family val="1"/>
          </rPr>
          <t>DA LUGLIO 2010 a N.O.</t>
        </r>
      </text>
    </comment>
    <comment ref="H15" authorId="0">
      <text>
        <r>
          <rPr>
            <b/>
            <sz val="9"/>
            <rFont val="Tahoma"/>
            <family val="2"/>
          </rPr>
          <t>aldo: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10"/>
            <color indexed="12"/>
            <rFont val="Times New Roman"/>
            <family val="1"/>
          </rPr>
          <t>DA APRILE A GIUGNO 2010</t>
        </r>
      </text>
    </comment>
    <comment ref="J15" authorId="0">
      <text>
        <r>
          <rPr>
            <b/>
            <sz val="9"/>
            <rFont val="Tahoma"/>
            <family val="2"/>
          </rPr>
          <t>aldo: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10"/>
            <color indexed="12"/>
            <rFont val="Times New Roman"/>
            <family val="1"/>
          </rPr>
          <t>DA APRILE A GIUGNO 2010</t>
        </r>
      </text>
    </comment>
    <comment ref="D17" authorId="0">
      <text>
        <r>
          <rPr>
            <b/>
            <sz val="9"/>
            <rFont val="Tahoma"/>
            <family val="2"/>
          </rPr>
          <t>aldo: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10"/>
            <color indexed="12"/>
            <rFont val="Times New Roman"/>
            <family val="1"/>
          </rPr>
          <t>DA LUGLIO 2010 a N.O.</t>
        </r>
      </text>
    </comment>
    <comment ref="A25" authorId="0">
      <text>
        <r>
          <rPr>
            <b/>
            <sz val="10"/>
            <color indexed="10"/>
            <rFont val="Tahoma"/>
            <family val="2"/>
          </rPr>
          <t xml:space="preserve">Petrelli: A.A.A.
</t>
        </r>
        <r>
          <rPr>
            <b/>
            <sz val="10"/>
            <color indexed="12"/>
            <rFont val="Tahoma"/>
            <family val="2"/>
          </rPr>
          <t>DIPENDENTI TRATTAMENTO in TFR</t>
        </r>
        <r>
          <rPr>
            <b/>
            <i/>
            <sz val="10"/>
            <color indexed="12"/>
            <rFont val="Tahoma"/>
            <family val="2"/>
          </rPr>
          <t xml:space="preserve"> (riduzione emolumenti del 2%, o meglio del 2,50 sull'80%).</t>
        </r>
        <r>
          <rPr>
            <b/>
            <sz val="10"/>
            <color indexed="10"/>
            <rFont val="Tahoma"/>
            <family val="2"/>
          </rPr>
          <t xml:space="preserve">
Gli assunti dopo il 30 maggio 2000 sono in regime di TFR e quindi la retribuzione lorda subisce la riduzione di un importo pari al contributo soppresso dell'Opera di Previdenza e, contestualmente, ai fini contributivi </t>
        </r>
        <r>
          <rPr>
            <b/>
            <i/>
            <sz val="10"/>
            <color indexed="10"/>
            <rFont val="Tahoma"/>
            <family val="2"/>
          </rPr>
          <t xml:space="preserve">(CPUG e Fondo Cred.) </t>
        </r>
        <r>
          <rPr>
            <b/>
            <sz val="10"/>
            <color indexed="10"/>
            <rFont val="Tahoma"/>
            <family val="2"/>
          </rPr>
          <t>e contrattuali si ha una maggiorazione figurativa dello stesso ammontare.</t>
        </r>
      </text>
    </comment>
    <comment ref="C53" authorId="0">
      <text>
        <r>
          <rPr>
            <b/>
            <sz val="9"/>
            <rFont val="Tahoma"/>
            <family val="2"/>
          </rPr>
          <t>aldo: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10"/>
            <color indexed="12"/>
            <rFont val="Times New Roman"/>
            <family val="1"/>
          </rPr>
          <t>DA APRILE A GIUGNO 2010</t>
        </r>
      </text>
    </comment>
    <comment ref="D53" authorId="0">
      <text>
        <r>
          <rPr>
            <b/>
            <sz val="9"/>
            <rFont val="Tahoma"/>
            <family val="2"/>
          </rPr>
          <t>aldo: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10"/>
            <color indexed="12"/>
            <rFont val="Times New Roman"/>
            <family val="1"/>
          </rPr>
          <t>DA LUGLIO 2010 a N.O.</t>
        </r>
      </text>
    </comment>
    <comment ref="H53" authorId="0">
      <text>
        <r>
          <rPr>
            <b/>
            <sz val="9"/>
            <rFont val="Tahoma"/>
            <family val="2"/>
          </rPr>
          <t>aldo: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10"/>
            <color indexed="12"/>
            <rFont val="Times New Roman"/>
            <family val="1"/>
          </rPr>
          <t>DA APRILE A GIUGNO 2010</t>
        </r>
      </text>
    </comment>
    <comment ref="I53" authorId="0">
      <text>
        <r>
          <rPr>
            <b/>
            <sz val="9"/>
            <rFont val="Tahoma"/>
            <family val="2"/>
          </rPr>
          <t>aldo: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10"/>
            <color indexed="12"/>
            <rFont val="Times New Roman"/>
            <family val="1"/>
          </rPr>
          <t>DA LUGLIO 2010 a N.O.</t>
        </r>
      </text>
    </comment>
    <comment ref="C43" authorId="0">
      <text>
        <r>
          <rPr>
            <b/>
            <sz val="9"/>
            <rFont val="Tahoma"/>
            <family val="2"/>
          </rPr>
          <t>aldo: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10"/>
            <color indexed="12"/>
            <rFont val="Times New Roman"/>
            <family val="1"/>
          </rPr>
          <t>DA APRILE A GIUGNO 2010</t>
        </r>
      </text>
    </comment>
    <comment ref="D43" authorId="0">
      <text>
        <r>
          <rPr>
            <b/>
            <sz val="9"/>
            <rFont val="Tahoma"/>
            <family val="2"/>
          </rPr>
          <t>aldo: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10"/>
            <color indexed="12"/>
            <rFont val="Times New Roman"/>
            <family val="1"/>
          </rPr>
          <t>DA LUGLIO 2010 a N.O.</t>
        </r>
      </text>
    </comment>
    <comment ref="H43" authorId="0">
      <text>
        <r>
          <rPr>
            <b/>
            <sz val="9"/>
            <rFont val="Tahoma"/>
            <family val="2"/>
          </rPr>
          <t>aldo: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10"/>
            <color indexed="12"/>
            <rFont val="Times New Roman"/>
            <family val="1"/>
          </rPr>
          <t>DA APRILE A GIUGNO 2010</t>
        </r>
      </text>
    </comment>
    <comment ref="I43" authorId="0">
      <text>
        <r>
          <rPr>
            <b/>
            <sz val="9"/>
            <rFont val="Tahoma"/>
            <family val="2"/>
          </rPr>
          <t>aldo: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10"/>
            <color indexed="12"/>
            <rFont val="Times New Roman"/>
            <family val="1"/>
          </rPr>
          <t>DA LUGLIO 2010 a N.O.</t>
        </r>
      </text>
    </comment>
    <comment ref="A8" authorId="0">
      <text>
        <r>
          <rPr>
            <b/>
            <i/>
            <sz val="9"/>
            <color indexed="12"/>
            <rFont val="Tahoma"/>
            <family val="2"/>
          </rPr>
          <t>aldo.petrelli@giustizia.it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Il foglio di calcolo è protetto: consente solo di inserire il numero dei giorni relativi alle assenze che comportano riduzioni nelle competenze stipendiali</t>
        </r>
        <r>
          <rPr>
            <b/>
            <i/>
            <sz val="9"/>
            <color indexed="10"/>
            <rFont val="Tahoma"/>
            <family val="2"/>
          </rPr>
          <t xml:space="preserve"> (minimo garantito e tredicesima mensilità).</t>
        </r>
      </text>
    </comment>
    <comment ref="H8" authorId="0">
      <text>
        <r>
          <rPr>
            <b/>
            <i/>
            <sz val="9"/>
            <color indexed="12"/>
            <rFont val="Tahoma"/>
            <family val="2"/>
          </rPr>
          <t>aldo.petrelli@giustizia.it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Il foglio di calcolo è protetto: consente solo di inserire il numero dei giorni relativi alle assenze che comportano riduzioni nelle competenze stipendiali</t>
        </r>
        <r>
          <rPr>
            <b/>
            <i/>
            <sz val="9"/>
            <color indexed="10"/>
            <rFont val="Tahoma"/>
            <family val="2"/>
          </rPr>
          <t xml:space="preserve"> (minimo garantito e tredicesima mensilità).</t>
        </r>
      </text>
    </comment>
  </commentList>
</comments>
</file>

<file path=xl/sharedStrings.xml><?xml version="1.0" encoding="utf-8"?>
<sst xmlns="http://schemas.openxmlformats.org/spreadsheetml/2006/main" count="112" uniqueCount="51">
  <si>
    <t>AUMENTO STIPENDIALE MENSILE</t>
  </si>
  <si>
    <t>GIORNI DI PRESENZA</t>
  </si>
  <si>
    <t>PROSPETTO ARRETRATI RETRIBUZIONE TABELLARE ANNUA</t>
  </si>
  <si>
    <t>PERCEPITO</t>
  </si>
  <si>
    <t>DOVUTO</t>
  </si>
  <si>
    <t>ARRETRATI                                        RETRIBUZIONE                  TABELLARE</t>
  </si>
  <si>
    <t>ARRETRATI                                    TREDICESIMA</t>
  </si>
  <si>
    <t>ASSENZE CHE COMPORTANO RIDUZIONE  STIPENDIO</t>
  </si>
  <si>
    <t>DIFFERENZA  STIPENDIALE  ANNUA</t>
  </si>
  <si>
    <r>
      <t xml:space="preserve"> TOTALE ARRETRATI </t>
    </r>
    <r>
      <rPr>
        <b/>
        <sz val="12"/>
        <color indexed="12"/>
        <rFont val="Times New Roman"/>
        <family val="1"/>
      </rPr>
      <t>2006</t>
    </r>
  </si>
  <si>
    <t>ANNO 2009</t>
  </si>
  <si>
    <t>in TFR</t>
  </si>
  <si>
    <t>MESI  UTILI PER LA GRATIFICA</t>
  </si>
  <si>
    <t>Aumento mensile</t>
  </si>
  <si>
    <r>
      <t xml:space="preserve">RETRIBUZIONE </t>
    </r>
    <r>
      <rPr>
        <b/>
        <sz val="12"/>
        <color indexed="12"/>
        <rFont val="Times New Roman"/>
        <family val="1"/>
      </rPr>
      <t>PERCEPITA</t>
    </r>
    <r>
      <rPr>
        <b/>
        <sz val="12"/>
        <color indexed="10"/>
        <rFont val="Times New Roman"/>
        <family val="1"/>
      </rPr>
      <t xml:space="preserve"> </t>
    </r>
  </si>
  <si>
    <t>Aumento annuale</t>
  </si>
  <si>
    <t xml:space="preserve">Vacanza contrattuale </t>
  </si>
  <si>
    <t>ATTRIBUZIONE FASCIA ECONOMICA SUPERIORE AL PERSONALE UNEP</t>
  </si>
  <si>
    <t>PDG 02 dicembre 2010</t>
  </si>
  <si>
    <t>ANNO 2010</t>
  </si>
  <si>
    <r>
      <t xml:space="preserve"> TOTALE ARRETRATI </t>
    </r>
    <r>
      <rPr>
        <b/>
        <sz val="12"/>
        <color indexed="12"/>
        <rFont val="Times New Roman"/>
        <family val="1"/>
      </rPr>
      <t>2010</t>
    </r>
  </si>
  <si>
    <r>
      <t xml:space="preserve">Riqualificazione </t>
    </r>
    <r>
      <rPr>
        <b/>
        <sz val="12"/>
        <color indexed="10"/>
        <rFont val="Times New Roman"/>
        <family val="1"/>
      </rPr>
      <t xml:space="preserve">RETRIBUZIONE </t>
    </r>
    <r>
      <rPr>
        <b/>
        <sz val="12"/>
        <color indexed="12"/>
        <rFont val="Times New Roman"/>
        <family val="1"/>
      </rPr>
      <t>DOVUTA  dal 01-01-2010</t>
    </r>
  </si>
  <si>
    <t xml:space="preserve"> Area III^- F3 </t>
  </si>
  <si>
    <t xml:space="preserve"> Area III^- F2</t>
  </si>
  <si>
    <t>PROSPETTO ARRETRATI INDENNITA' DI AMMINISTRAZIONE</t>
  </si>
  <si>
    <r>
      <t>in</t>
    </r>
    <r>
      <rPr>
        <b/>
        <sz val="14"/>
        <color indexed="10"/>
        <rFont val="Times New Roman"/>
        <family val="1"/>
      </rPr>
      <t>TFR</t>
    </r>
  </si>
  <si>
    <r>
      <t>in</t>
    </r>
    <r>
      <rPr>
        <b/>
        <sz val="14"/>
        <color indexed="12"/>
        <rFont val="Times New Roman"/>
        <family val="1"/>
      </rPr>
      <t>TFS</t>
    </r>
  </si>
  <si>
    <r>
      <t>in</t>
    </r>
    <r>
      <rPr>
        <b/>
        <i/>
        <sz val="14"/>
        <color indexed="10"/>
        <rFont val="Times New Roman"/>
        <family val="1"/>
      </rPr>
      <t>TFR</t>
    </r>
  </si>
  <si>
    <r>
      <t xml:space="preserve">RIQUALIFICAZIONE </t>
    </r>
    <r>
      <rPr>
        <b/>
        <sz val="12"/>
        <color indexed="12"/>
        <rFont val="Times New Roman"/>
        <family val="1"/>
      </rPr>
      <t>RETRIB. DOVUTA</t>
    </r>
    <r>
      <rPr>
        <b/>
        <sz val="12"/>
        <color indexed="12"/>
        <rFont val="Times New Roman"/>
        <family val="1"/>
      </rPr>
      <t xml:space="preserve">  dal 01-01-2009</t>
    </r>
  </si>
  <si>
    <t xml:space="preserve"> Area II^- F4 </t>
  </si>
  <si>
    <t xml:space="preserve"> Area II^- F5 </t>
  </si>
  <si>
    <t>UFF. GIUDIZIARIO ex B3</t>
  </si>
  <si>
    <t>UFF. GIUDIZIARIO ex B3-S</t>
  </si>
  <si>
    <t>FUNZIONARIO UNEP ex C1</t>
  </si>
  <si>
    <t>FUNZIONARIO UNEP ex C1-S</t>
  </si>
  <si>
    <t>C O M P E T E N Z E ARRETRATE</t>
  </si>
  <si>
    <t>Dipendenti in regime di TFR</t>
  </si>
  <si>
    <r>
      <t xml:space="preserve">F U N Z I O N A R I     U N E P  - Area III^- F2 </t>
    </r>
    <r>
      <rPr>
        <b/>
        <i/>
        <sz val="20"/>
        <color indexed="10"/>
        <rFont val="Times New Roman"/>
        <family val="1"/>
      </rPr>
      <t>(ex C1)</t>
    </r>
  </si>
  <si>
    <r>
      <t xml:space="preserve">F U N Z I O N A R I     U N E P  - Area III^- F3 </t>
    </r>
    <r>
      <rPr>
        <b/>
        <i/>
        <sz val="20"/>
        <color indexed="10"/>
        <rFont val="Times New Roman"/>
        <family val="1"/>
      </rPr>
      <t>(ex C1- Super)</t>
    </r>
  </si>
  <si>
    <r>
      <t xml:space="preserve">U F F I C I A L I   G I U D I Z I A R I  -  Area II^- F4 </t>
    </r>
    <r>
      <rPr>
        <b/>
        <i/>
        <sz val="20"/>
        <color indexed="10"/>
        <rFont val="Times New Roman"/>
        <family val="1"/>
      </rPr>
      <t>(ex B3)</t>
    </r>
  </si>
  <si>
    <r>
      <t xml:space="preserve">CCNL 2008-2009  </t>
    </r>
    <r>
      <rPr>
        <b/>
        <sz val="18"/>
        <color indexed="10"/>
        <rFont val="Times New Roman"/>
        <family val="1"/>
      </rPr>
      <t>B3-S</t>
    </r>
    <r>
      <rPr>
        <b/>
        <sz val="14"/>
        <color indexed="12"/>
        <rFont val="Times New Roman"/>
        <family val="1"/>
      </rPr>
      <t xml:space="preserve"> </t>
    </r>
  </si>
  <si>
    <r>
      <t xml:space="preserve">CCNL 2008-2009  </t>
    </r>
    <r>
      <rPr>
        <b/>
        <sz val="18"/>
        <color indexed="10"/>
        <rFont val="Times New Roman"/>
        <family val="1"/>
      </rPr>
      <t>B3</t>
    </r>
    <r>
      <rPr>
        <b/>
        <sz val="14"/>
        <color indexed="10"/>
        <rFont val="Times New Roman"/>
        <family val="1"/>
      </rPr>
      <t xml:space="preserve"> </t>
    </r>
  </si>
  <si>
    <r>
      <t xml:space="preserve">CCNL 2008-2009  </t>
    </r>
    <r>
      <rPr>
        <b/>
        <sz val="18"/>
        <color indexed="10"/>
        <rFont val="Times New Roman"/>
        <family val="1"/>
      </rPr>
      <t>C1-S</t>
    </r>
    <r>
      <rPr>
        <b/>
        <sz val="14"/>
        <color indexed="12"/>
        <rFont val="Times New Roman"/>
        <family val="1"/>
      </rPr>
      <t xml:space="preserve"> </t>
    </r>
  </si>
  <si>
    <r>
      <t xml:space="preserve">CCNL 2008-2009 - </t>
    </r>
    <r>
      <rPr>
        <b/>
        <sz val="18"/>
        <color indexed="10"/>
        <rFont val="Times New Roman"/>
        <family val="1"/>
      </rPr>
      <t>C1</t>
    </r>
  </si>
  <si>
    <t>UFF. GIUDIZIARIO ex B3-Super</t>
  </si>
  <si>
    <t>FUNZIONARIO UNEP ex C1-Super</t>
  </si>
  <si>
    <r>
      <t xml:space="preserve">U F F I C I A L I   G I U D I Z I A R I  -  Area II^- F5 </t>
    </r>
    <r>
      <rPr>
        <b/>
        <i/>
        <sz val="20"/>
        <color indexed="10"/>
        <rFont val="Times New Roman"/>
        <family val="1"/>
      </rPr>
      <t>(ex B3- Super)</t>
    </r>
  </si>
  <si>
    <t xml:space="preserve">Area III^- F3 </t>
  </si>
  <si>
    <r>
      <t xml:space="preserve">CCNL 2008-2009  </t>
    </r>
    <r>
      <rPr>
        <b/>
        <sz val="18"/>
        <color indexed="10"/>
        <rFont val="Times New Roman"/>
        <family val="1"/>
      </rPr>
      <t>C1-S</t>
    </r>
    <r>
      <rPr>
        <b/>
        <sz val="14"/>
        <color indexed="12"/>
        <rFont val="Times New Roman"/>
        <family val="1"/>
      </rPr>
      <t xml:space="preserve"> </t>
    </r>
  </si>
  <si>
    <t>UFF. GIUDIZIARIO ex C1-Super</t>
  </si>
  <si>
    <t>Solo per Funzionari Unep - Area III^- F3 (ex C1- Super)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</si>
</sst>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[$-410]dddd\ d\ mmmm\ yyyy"/>
    <numFmt numFmtId="172" formatCode="mmm\-yyyy"/>
    <numFmt numFmtId="173" formatCode="[$€-2]\ #,##0.00"/>
    <numFmt numFmtId="174" formatCode="_-[$€-2]\ * #,##0.00_-;\-[$€-2]\ * #,##0.00_-;_-[$€-2]\ * &quot;-&quot;??_-;_-@_-"/>
    <numFmt numFmtId="175" formatCode="_-[$€-2]\ * #,##0.00_-;\-[$€-2]\ * #,##0.00_-;_-[$€-2]\ * &quot;-&quot;??_-"/>
    <numFmt numFmtId="176" formatCode="#,##0.00_ ;\-#,##0.00\ "/>
    <numFmt numFmtId="177" formatCode="0.000"/>
    <numFmt numFmtId="178" formatCode="#,##0.000"/>
    <numFmt numFmtId="179" formatCode="[$€-2]\ #,##0.000;\-[$€-2]\ #,##0.000"/>
    <numFmt numFmtId="180" formatCode="&quot;L.&quot;\ #,##0.00"/>
    <numFmt numFmtId="181" formatCode="#,##0.00000"/>
    <numFmt numFmtId="182" formatCode="&quot;€&quot;\ #,##0.00"/>
    <numFmt numFmtId="183" formatCode="0.0000"/>
    <numFmt numFmtId="184" formatCode="#,##0\ [$€-1];\-#,##0\ [$€-1]"/>
    <numFmt numFmtId="185" formatCode="#,##0.00\ [$€-1];\-#,##0.00\ [$€-1]"/>
    <numFmt numFmtId="186" formatCode="#,##0.00\ [$€-1];[Red]\-#,##0.00\ [$€-1]"/>
    <numFmt numFmtId="187" formatCode="#,##0.00\ [$€-1]"/>
    <numFmt numFmtId="188" formatCode="_-[$€-2]\ * #,##0_-;\-[$€-2]\ * #,##0_-;_-[$€-2]\ * &quot;-&quot;_-;_-@_-"/>
    <numFmt numFmtId="189" formatCode="_-* #,##0\ [$€-1]_-;\-* #,##0\ [$€-1]_-;_-* &quot;-&quot;\ [$€-1]_-;_-@_-"/>
    <numFmt numFmtId="190" formatCode="[$€-2]\ #,##0;\-[$€-2]\ #,##0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,##0;[Red]\-[$€-2]\ #,##0"/>
    <numFmt numFmtId="195" formatCode="[$€-2]\ #,##0.00;[Red]\-[$€-2]\ #,##0.00"/>
    <numFmt numFmtId="196" formatCode="[$L.-410]\ #,##0"/>
    <numFmt numFmtId="197" formatCode="00000"/>
    <numFmt numFmtId="198" formatCode="[$€-2]\ #,##0.00;\-[$€-2]\ #,##0.00"/>
    <numFmt numFmtId="199" formatCode="d/m/yyyy"/>
    <numFmt numFmtId="200" formatCode="d\-mmm\-yyyy"/>
    <numFmt numFmtId="201" formatCode="#,##0.0"/>
    <numFmt numFmtId="202" formatCode="[&lt;=9999999]####\-####;\(0###\)\ ####\-####"/>
    <numFmt numFmtId="203" formatCode="_-[$£-809]* #,##0_-;\-[$£-809]* #,##0_-;_-[$£-809]* &quot;-&quot;_-;_-@_-"/>
    <numFmt numFmtId="204" formatCode="[$€-2]\ #.##000_);[Red]\([$€-2]\ #.##000\)"/>
    <numFmt numFmtId="205" formatCode="_-* #,##0.00\ [$€-1]_-;\-* #,##0.00\ [$€-1]_-;_-* &quot;-&quot;??\ [$€-1]_-;_-@_-"/>
    <numFmt numFmtId="206" formatCode="_-[$XXX]\ * #,##0.00_-;\-[$XXX]\ * #,##0.00_-;_-[$XXX]\ * &quot;-&quot;??_-;_-@_-"/>
    <numFmt numFmtId="207" formatCode="h\.mm\.ss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6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6"/>
      <color indexed="12"/>
      <name val="Times New Roman"/>
      <family val="1"/>
    </font>
    <font>
      <b/>
      <sz val="18"/>
      <name val="Times New Roman"/>
      <family val="1"/>
    </font>
    <font>
      <b/>
      <sz val="2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22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20"/>
      <color indexed="10"/>
      <name val="Times New Roman"/>
      <family val="1"/>
    </font>
    <font>
      <b/>
      <sz val="18"/>
      <color indexed="10"/>
      <name val="Times New Roman"/>
      <family val="1"/>
    </font>
    <font>
      <sz val="8"/>
      <name val="Arial"/>
      <family val="2"/>
    </font>
    <font>
      <b/>
      <i/>
      <sz val="14"/>
      <color indexed="12"/>
      <name val="Times New Roman"/>
      <family val="1"/>
    </font>
    <font>
      <b/>
      <sz val="10"/>
      <color indexed="10"/>
      <name val="Tahoma"/>
      <family val="2"/>
    </font>
    <font>
      <b/>
      <i/>
      <sz val="14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14"/>
      <color indexed="10"/>
      <name val="Times New Roman"/>
      <family val="1"/>
    </font>
    <font>
      <i/>
      <sz val="14"/>
      <color indexed="12"/>
      <name val="Times New Roman"/>
      <family val="1"/>
    </font>
    <font>
      <b/>
      <i/>
      <sz val="13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6"/>
      <color indexed="10"/>
      <name val="Times New Roman"/>
      <family val="1"/>
    </font>
    <font>
      <b/>
      <i/>
      <sz val="10"/>
      <color indexed="10"/>
      <name val="Tahoma"/>
      <family val="2"/>
    </font>
    <font>
      <b/>
      <sz val="10"/>
      <color indexed="12"/>
      <name val="Tahoma"/>
      <family val="2"/>
    </font>
    <font>
      <b/>
      <i/>
      <sz val="20"/>
      <color indexed="10"/>
      <name val="Times New Roman"/>
      <family val="1"/>
    </font>
    <font>
      <b/>
      <i/>
      <sz val="10"/>
      <color indexed="12"/>
      <name val="Tahoma"/>
      <family val="2"/>
    </font>
    <font>
      <b/>
      <i/>
      <sz val="9"/>
      <color indexed="12"/>
      <name val="Tahoma"/>
      <family val="2"/>
    </font>
    <font>
      <b/>
      <sz val="9"/>
      <color indexed="10"/>
      <name val="Tahoma"/>
      <family val="2"/>
    </font>
    <font>
      <b/>
      <i/>
      <sz val="9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2"/>
      <name val="Times New Roman"/>
      <family val="1"/>
    </font>
    <font>
      <b/>
      <i/>
      <sz val="20"/>
      <color indexed="12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16" borderId="1" applyNumberFormat="0" applyAlignment="0" applyProtection="0"/>
    <xf numFmtId="0" fontId="54" fillId="0" borderId="2" applyNumberFormat="0" applyFill="0" applyAlignment="0" applyProtection="0"/>
    <xf numFmtId="0" fontId="55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21" borderId="0" applyNumberFormat="0" applyBorder="0" applyAlignment="0" applyProtection="0"/>
    <xf numFmtId="175" fontId="0" fillId="0" borderId="0" applyFont="0" applyFill="0" applyBorder="0" applyAlignment="0" applyProtection="0"/>
    <xf numFmtId="0" fontId="5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2" borderId="0" applyNumberFormat="0" applyBorder="0" applyAlignment="0" applyProtection="0"/>
    <xf numFmtId="0" fontId="0" fillId="23" borderId="4" applyNumberFormat="0" applyFont="0" applyAlignment="0" applyProtection="0"/>
    <xf numFmtId="0" fontId="58" fillId="16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" borderId="0" applyNumberFormat="0" applyBorder="0" applyAlignment="0" applyProtection="0"/>
    <xf numFmtId="0" fontId="6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3" fontId="11" fillId="0" borderId="0" xfId="0" applyNumberFormat="1" applyFont="1" applyAlignment="1">
      <alignment horizontal="center"/>
    </xf>
    <xf numFmtId="41" fontId="6" fillId="22" borderId="10" xfId="0" applyNumberFormat="1" applyFont="1" applyFill="1" applyBorder="1" applyAlignment="1" applyProtection="1">
      <alignment horizontal="center" vertical="center"/>
      <protection locked="0"/>
    </xf>
    <xf numFmtId="4" fontId="6" fillId="24" borderId="11" xfId="0" applyNumberFormat="1" applyFont="1" applyFill="1" applyBorder="1" applyAlignment="1" applyProtection="1">
      <alignment horizontal="center" vertical="center"/>
      <protection hidden="1"/>
    </xf>
    <xf numFmtId="0" fontId="7" fillId="25" borderId="0" xfId="0" applyFont="1" applyFill="1" applyBorder="1" applyAlignment="1" applyProtection="1">
      <alignment horizontal="center" vertical="center"/>
      <protection hidden="1"/>
    </xf>
    <xf numFmtId="4" fontId="6" fillId="25" borderId="0" xfId="0" applyNumberFormat="1" applyFont="1" applyFill="1" applyBorder="1" applyAlignment="1" applyProtection="1">
      <alignment horizontal="center" vertical="center"/>
      <protection hidden="1"/>
    </xf>
    <xf numFmtId="4" fontId="9" fillId="25" borderId="0" xfId="0" applyNumberFormat="1" applyFont="1" applyFill="1" applyBorder="1" applyAlignment="1" applyProtection="1">
      <alignment horizontal="center" vertical="center"/>
      <protection hidden="1"/>
    </xf>
    <xf numFmtId="0" fontId="24" fillId="25" borderId="0" xfId="0" applyNumberFormat="1" applyFont="1" applyFill="1" applyBorder="1" applyAlignment="1" applyProtection="1">
      <alignment horizontal="center" vertical="center"/>
      <protection hidden="1"/>
    </xf>
    <xf numFmtId="0" fontId="4" fillId="25" borderId="12" xfId="0" applyFont="1" applyFill="1" applyBorder="1" applyAlignment="1" applyProtection="1">
      <alignment horizontal="center" vertical="center"/>
      <protection hidden="1"/>
    </xf>
    <xf numFmtId="0" fontId="4" fillId="25" borderId="0" xfId="0" applyFont="1" applyFill="1" applyBorder="1" applyAlignment="1" applyProtection="1">
      <alignment horizontal="center" vertical="center"/>
      <protection hidden="1"/>
    </xf>
    <xf numFmtId="0" fontId="5" fillId="25" borderId="12" xfId="0" applyNumberFormat="1" applyFont="1" applyFill="1" applyBorder="1" applyAlignment="1" applyProtection="1">
      <alignment horizontal="center" vertical="center"/>
      <protection hidden="1"/>
    </xf>
    <xf numFmtId="0" fontId="10" fillId="25" borderId="0" xfId="0" applyNumberFormat="1" applyFont="1" applyFill="1" applyBorder="1" applyAlignment="1" applyProtection="1">
      <alignment horizontal="center" vertical="center"/>
      <protection hidden="1"/>
    </xf>
    <xf numFmtId="0" fontId="6" fillId="25" borderId="0" xfId="0" applyFont="1" applyFill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13" fillId="0" borderId="13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12" fillId="24" borderId="16" xfId="0" applyFont="1" applyFill="1" applyBorder="1" applyAlignment="1" applyProtection="1">
      <alignment horizontal="center" vertical="center" wrapText="1"/>
      <protection hidden="1"/>
    </xf>
    <xf numFmtId="0" fontId="21" fillId="24" borderId="16" xfId="0" applyFont="1" applyFill="1" applyBorder="1" applyAlignment="1" applyProtection="1">
      <alignment horizontal="center" vertical="center" wrapText="1"/>
      <protection hidden="1"/>
    </xf>
    <xf numFmtId="0" fontId="13" fillId="0" borderId="16" xfId="0" applyFont="1" applyFill="1" applyBorder="1" applyAlignment="1" applyProtection="1">
      <alignment horizontal="center" vertical="center" wrapText="1"/>
      <protection hidden="1"/>
    </xf>
    <xf numFmtId="4" fontId="9" fillId="25" borderId="17" xfId="0" applyNumberFormat="1" applyFont="1" applyFill="1" applyBorder="1" applyAlignment="1" applyProtection="1">
      <alignment horizontal="center" vertical="center"/>
      <protection hidden="1"/>
    </xf>
    <xf numFmtId="0" fontId="18" fillId="25" borderId="0" xfId="0" applyFont="1" applyFill="1" applyAlignment="1" applyProtection="1">
      <alignment horizontal="right" vertical="center"/>
      <protection hidden="1"/>
    </xf>
    <xf numFmtId="4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8" fillId="25" borderId="17" xfId="0" applyNumberFormat="1" applyFont="1" applyFill="1" applyBorder="1" applyAlignment="1" applyProtection="1">
      <alignment vertical="center"/>
      <protection hidden="1"/>
    </xf>
    <xf numFmtId="4" fontId="8" fillId="25" borderId="0" xfId="0" applyNumberFormat="1" applyFont="1" applyFill="1" applyBorder="1" applyAlignment="1" applyProtection="1">
      <alignment horizontal="center" vertical="center"/>
      <protection hidden="1"/>
    </xf>
    <xf numFmtId="4" fontId="9" fillId="25" borderId="0" xfId="0" applyNumberFormat="1" applyFont="1" applyFill="1" applyBorder="1" applyAlignment="1" applyProtection="1">
      <alignment horizontal="center" vertical="center"/>
      <protection hidden="1"/>
    </xf>
    <xf numFmtId="0" fontId="8" fillId="25" borderId="0" xfId="0" applyFont="1" applyFill="1" applyBorder="1" applyAlignment="1" applyProtection="1">
      <alignment/>
      <protection hidden="1"/>
    </xf>
    <xf numFmtId="4" fontId="10" fillId="24" borderId="11" xfId="0" applyNumberFormat="1" applyFont="1" applyFill="1" applyBorder="1" applyAlignment="1" applyProtection="1">
      <alignment horizontal="center" vertical="center"/>
      <protection hidden="1"/>
    </xf>
    <xf numFmtId="4" fontId="28" fillId="0" borderId="18" xfId="0" applyNumberFormat="1" applyFont="1" applyFill="1" applyBorder="1" applyAlignment="1" applyProtection="1">
      <alignment vertical="center"/>
      <protection hidden="1"/>
    </xf>
    <xf numFmtId="4" fontId="4" fillId="24" borderId="11" xfId="0" applyNumberFormat="1" applyFont="1" applyFill="1" applyBorder="1" applyAlignment="1" applyProtection="1">
      <alignment horizontal="center" vertical="center"/>
      <protection hidden="1"/>
    </xf>
    <xf numFmtId="4" fontId="5" fillId="0" borderId="19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/>
    </xf>
    <xf numFmtId="0" fontId="26" fillId="25" borderId="20" xfId="0" applyFont="1" applyFill="1" applyBorder="1" applyAlignment="1" applyProtection="1">
      <alignment horizontal="center" vertical="center"/>
      <protection hidden="1"/>
    </xf>
    <xf numFmtId="4" fontId="10" fillId="25" borderId="19" xfId="0" applyNumberFormat="1" applyFont="1" applyFill="1" applyBorder="1" applyAlignment="1" applyProtection="1">
      <alignment horizontal="center" vertical="center"/>
      <protection hidden="1"/>
    </xf>
    <xf numFmtId="4" fontId="5" fillId="25" borderId="19" xfId="0" applyNumberFormat="1" applyFont="1" applyFill="1" applyBorder="1" applyAlignment="1" applyProtection="1">
      <alignment horizontal="center" vertical="center"/>
      <protection hidden="1"/>
    </xf>
    <xf numFmtId="0" fontId="26" fillId="25" borderId="20" xfId="0" applyNumberFormat="1" applyFont="1" applyFill="1" applyBorder="1" applyAlignment="1" applyProtection="1">
      <alignment horizontal="center" vertical="center"/>
      <protection hidden="1"/>
    </xf>
    <xf numFmtId="0" fontId="32" fillId="25" borderId="17" xfId="0" applyNumberFormat="1" applyFont="1" applyFill="1" applyBorder="1" applyAlignment="1" applyProtection="1">
      <alignment vertical="center"/>
      <protection hidden="1"/>
    </xf>
    <xf numFmtId="0" fontId="37" fillId="25" borderId="0" xfId="0" applyFont="1" applyFill="1" applyBorder="1" applyAlignment="1" applyProtection="1">
      <alignment vertical="center"/>
      <protection hidden="1"/>
    </xf>
    <xf numFmtId="0" fontId="8" fillId="25" borderId="17" xfId="0" applyNumberFormat="1" applyFont="1" applyFill="1" applyBorder="1" applyAlignment="1" applyProtection="1">
      <alignment horizontal="left" vertical="center"/>
      <protection hidden="1"/>
    </xf>
    <xf numFmtId="0" fontId="8" fillId="25" borderId="0" xfId="0" applyFont="1" applyFill="1" applyBorder="1" applyAlignment="1" applyProtection="1">
      <alignment horizontal="left" vertical="center"/>
      <protection hidden="1"/>
    </xf>
    <xf numFmtId="0" fontId="38" fillId="25" borderId="0" xfId="0" applyFont="1" applyFill="1" applyBorder="1" applyAlignment="1" applyProtection="1">
      <alignment vertical="center"/>
      <protection hidden="1"/>
    </xf>
    <xf numFmtId="0" fontId="5" fillId="25" borderId="0" xfId="0" applyNumberFormat="1" applyFont="1" applyFill="1" applyBorder="1" applyAlignment="1" applyProtection="1">
      <alignment horizontal="center" vertical="center"/>
      <protection hidden="1"/>
    </xf>
    <xf numFmtId="4" fontId="6" fillId="0" borderId="10" xfId="0" applyNumberFormat="1" applyFont="1" applyBorder="1" applyAlignment="1" applyProtection="1">
      <alignment horizontal="center" vertical="center"/>
      <protection hidden="1"/>
    </xf>
    <xf numFmtId="4" fontId="8" fillId="0" borderId="10" xfId="0" applyNumberFormat="1" applyFont="1" applyFill="1" applyBorder="1" applyAlignment="1" applyProtection="1">
      <alignment horizontal="center" vertical="center"/>
      <protection hidden="1"/>
    </xf>
    <xf numFmtId="4" fontId="9" fillId="24" borderId="10" xfId="0" applyNumberFormat="1" applyFont="1" applyFill="1" applyBorder="1" applyAlignment="1" applyProtection="1">
      <alignment horizontal="center" vertical="center"/>
      <protection hidden="1"/>
    </xf>
    <xf numFmtId="1" fontId="6" fillId="0" borderId="10" xfId="0" applyNumberFormat="1" applyFont="1" applyFill="1" applyBorder="1" applyAlignment="1" applyProtection="1">
      <alignment horizontal="center" vertical="center"/>
      <protection hidden="1"/>
    </xf>
    <xf numFmtId="3" fontId="6" fillId="0" borderId="10" xfId="0" applyNumberFormat="1" applyFont="1" applyFill="1" applyBorder="1" applyAlignment="1" applyProtection="1">
      <alignment horizontal="center" vertical="center"/>
      <protection hidden="1"/>
    </xf>
    <xf numFmtId="4" fontId="9" fillId="4" borderId="10" xfId="0" applyNumberFormat="1" applyFont="1" applyFill="1" applyBorder="1" applyAlignment="1" applyProtection="1">
      <alignment horizontal="center" vertical="center"/>
      <protection hidden="1"/>
    </xf>
    <xf numFmtId="4" fontId="8" fillId="4" borderId="10" xfId="0" applyNumberFormat="1" applyFont="1" applyFill="1" applyBorder="1" applyAlignment="1" applyProtection="1">
      <alignment horizontal="center" vertical="center"/>
      <protection hidden="1"/>
    </xf>
    <xf numFmtId="4" fontId="10" fillId="6" borderId="11" xfId="0" applyNumberFormat="1" applyFont="1" applyFill="1" applyBorder="1" applyAlignment="1" applyProtection="1">
      <alignment horizontal="center" vertical="center"/>
      <protection hidden="1"/>
    </xf>
    <xf numFmtId="4" fontId="4" fillId="6" borderId="11" xfId="0" applyNumberFormat="1" applyFont="1" applyFill="1" applyBorder="1" applyAlignment="1" applyProtection="1">
      <alignment horizontal="center" vertical="center"/>
      <protection hidden="1"/>
    </xf>
    <xf numFmtId="4" fontId="26" fillId="6" borderId="11" xfId="0" applyNumberFormat="1" applyFont="1" applyFill="1" applyBorder="1" applyAlignment="1" applyProtection="1">
      <alignment horizontal="center" vertical="center"/>
      <protection hidden="1"/>
    </xf>
    <xf numFmtId="4" fontId="4" fillId="7" borderId="11" xfId="0" applyNumberFormat="1" applyFont="1" applyFill="1" applyBorder="1" applyAlignment="1" applyProtection="1">
      <alignment horizontal="center" vertical="center"/>
      <protection hidden="1"/>
    </xf>
    <xf numFmtId="4" fontId="26" fillId="7" borderId="11" xfId="0" applyNumberFormat="1" applyFont="1" applyFill="1" applyBorder="1" applyAlignment="1" applyProtection="1">
      <alignment horizontal="center" vertical="center"/>
      <protection hidden="1"/>
    </xf>
    <xf numFmtId="4" fontId="10" fillId="7" borderId="11" xfId="0" applyNumberFormat="1" applyFont="1" applyFill="1" applyBorder="1" applyAlignment="1" applyProtection="1">
      <alignment horizontal="center" vertical="center"/>
      <protection hidden="1"/>
    </xf>
    <xf numFmtId="0" fontId="0" fillId="25" borderId="0" xfId="0" applyFill="1" applyAlignment="1" applyProtection="1">
      <alignment/>
      <protection hidden="1"/>
    </xf>
    <xf numFmtId="4" fontId="30" fillId="25" borderId="0" xfId="0" applyNumberFormat="1" applyFont="1" applyFill="1" applyBorder="1" applyAlignment="1" applyProtection="1">
      <alignment horizontal="center" vertical="center"/>
      <protection hidden="1"/>
    </xf>
    <xf numFmtId="4" fontId="4" fillId="25" borderId="0" xfId="0" applyNumberFormat="1" applyFont="1" applyFill="1" applyBorder="1" applyAlignment="1" applyProtection="1">
      <alignment horizontal="center" vertical="center"/>
      <protection hidden="1"/>
    </xf>
    <xf numFmtId="3" fontId="11" fillId="25" borderId="0" xfId="0" applyNumberFormat="1" applyFont="1" applyFill="1" applyAlignment="1" applyProtection="1">
      <alignment horizontal="right"/>
      <protection hidden="1"/>
    </xf>
    <xf numFmtId="3" fontId="11" fillId="25" borderId="0" xfId="0" applyNumberFormat="1" applyFont="1" applyFill="1" applyAlignment="1" applyProtection="1">
      <alignment horizontal="center"/>
      <protection hidden="1"/>
    </xf>
    <xf numFmtId="4" fontId="11" fillId="25" borderId="0" xfId="0" applyNumberFormat="1" applyFont="1" applyFill="1" applyAlignment="1" applyProtection="1">
      <alignment horizontal="center"/>
      <protection hidden="1"/>
    </xf>
    <xf numFmtId="4" fontId="19" fillId="25" borderId="0" xfId="0" applyNumberFormat="1" applyFont="1" applyFill="1" applyAlignment="1" applyProtection="1">
      <alignment wrapText="1"/>
      <protection hidden="1"/>
    </xf>
    <xf numFmtId="4" fontId="20" fillId="25" borderId="0" xfId="0" applyNumberFormat="1" applyFont="1" applyFill="1" applyAlignment="1" applyProtection="1">
      <alignment vertical="top" wrapText="1"/>
      <protection hidden="1"/>
    </xf>
    <xf numFmtId="3" fontId="11" fillId="25" borderId="0" xfId="0" applyNumberFormat="1" applyFont="1" applyFill="1" applyAlignment="1">
      <alignment horizontal="right"/>
    </xf>
    <xf numFmtId="3" fontId="11" fillId="25" borderId="0" xfId="0" applyNumberFormat="1" applyFont="1" applyFill="1" applyAlignment="1">
      <alignment horizontal="center"/>
    </xf>
    <xf numFmtId="4" fontId="15" fillId="25" borderId="0" xfId="0" applyNumberFormat="1" applyFont="1" applyFill="1" applyAlignment="1">
      <alignment horizontal="center" vertical="center" wrapText="1"/>
    </xf>
    <xf numFmtId="4" fontId="15" fillId="25" borderId="0" xfId="0" applyNumberFormat="1" applyFont="1" applyFill="1" applyAlignment="1" applyProtection="1">
      <alignment horizontal="center" vertical="center" wrapText="1"/>
      <protection hidden="1"/>
    </xf>
    <xf numFmtId="4" fontId="26" fillId="25" borderId="11" xfId="0" applyNumberFormat="1" applyFont="1" applyFill="1" applyBorder="1" applyAlignment="1" applyProtection="1">
      <alignment horizontal="center" vertical="center"/>
      <protection hidden="1"/>
    </xf>
    <xf numFmtId="4" fontId="26" fillId="25" borderId="17" xfId="0" applyNumberFormat="1" applyFont="1" applyFill="1" applyBorder="1" applyAlignment="1" applyProtection="1">
      <alignment horizontal="center" vertical="center"/>
      <protection hidden="1"/>
    </xf>
    <xf numFmtId="0" fontId="22" fillId="25" borderId="0" xfId="0" applyFont="1" applyFill="1" applyBorder="1" applyAlignment="1" applyProtection="1">
      <alignment horizontal="center" vertical="center"/>
      <protection hidden="1"/>
    </xf>
    <xf numFmtId="0" fontId="23" fillId="25" borderId="0" xfId="0" applyNumberFormat="1" applyFont="1" applyFill="1" applyBorder="1" applyAlignment="1" applyProtection="1">
      <alignment horizontal="center" vertical="top"/>
      <protection hidden="1"/>
    </xf>
    <xf numFmtId="0" fontId="0" fillId="25" borderId="0" xfId="0" applyFill="1" applyAlignment="1">
      <alignment/>
    </xf>
    <xf numFmtId="0" fontId="0" fillId="25" borderId="0" xfId="0" applyFill="1" applyAlignment="1">
      <alignment horizontal="center"/>
    </xf>
    <xf numFmtId="0" fontId="0" fillId="25" borderId="0" xfId="0" applyFill="1" applyBorder="1" applyAlignment="1">
      <alignment/>
    </xf>
    <xf numFmtId="0" fontId="3" fillId="25" borderId="0" xfId="0" applyFont="1" applyFill="1" applyAlignment="1">
      <alignment/>
    </xf>
    <xf numFmtId="0" fontId="3" fillId="25" borderId="0" xfId="0" applyFont="1" applyFill="1" applyBorder="1" applyAlignment="1">
      <alignment/>
    </xf>
    <xf numFmtId="0" fontId="17" fillId="25" borderId="0" xfId="0" applyFont="1" applyFill="1" applyBorder="1" applyAlignment="1" applyProtection="1">
      <alignment horizontal="center" vertical="top"/>
      <protection hidden="1"/>
    </xf>
    <xf numFmtId="4" fontId="39" fillId="25" borderId="0" xfId="0" applyNumberFormat="1" applyFont="1" applyFill="1" applyBorder="1" applyAlignment="1" applyProtection="1">
      <alignment horizontal="center"/>
      <protection hidden="1"/>
    </xf>
    <xf numFmtId="4" fontId="40" fillId="25" borderId="0" xfId="0" applyNumberFormat="1" applyFont="1" applyFill="1" applyBorder="1" applyAlignment="1" applyProtection="1">
      <alignment horizontal="center"/>
      <protection hidden="1"/>
    </xf>
    <xf numFmtId="0" fontId="39" fillId="25" borderId="0" xfId="0" applyFont="1" applyFill="1" applyBorder="1" applyAlignment="1" applyProtection="1">
      <alignment vertical="center"/>
      <protection hidden="1"/>
    </xf>
    <xf numFmtId="0" fontId="6" fillId="25" borderId="0" xfId="0" applyFont="1" applyFill="1" applyBorder="1" applyAlignment="1" applyProtection="1">
      <alignment horizontal="center" vertical="center" wrapText="1"/>
      <protection hidden="1"/>
    </xf>
    <xf numFmtId="0" fontId="9" fillId="25" borderId="0" xfId="0" applyFont="1" applyFill="1" applyBorder="1" applyAlignment="1" applyProtection="1">
      <alignment horizontal="center" vertical="center" wrapText="1"/>
      <protection hidden="1"/>
    </xf>
    <xf numFmtId="0" fontId="6" fillId="25" borderId="0" xfId="0" applyFont="1" applyFill="1" applyBorder="1" applyAlignment="1" applyProtection="1">
      <alignment vertical="center"/>
      <protection hidden="1"/>
    </xf>
    <xf numFmtId="4" fontId="8" fillId="25" borderId="0" xfId="0" applyNumberFormat="1" applyFont="1" applyFill="1" applyBorder="1" applyAlignment="1" applyProtection="1">
      <alignment horizontal="center" vertical="center"/>
      <protection hidden="1"/>
    </xf>
    <xf numFmtId="3" fontId="6" fillId="25" borderId="0" xfId="0" applyNumberFormat="1" applyFont="1" applyFill="1" applyBorder="1" applyAlignment="1" applyProtection="1">
      <alignment horizontal="center" vertical="center"/>
      <protection hidden="1"/>
    </xf>
    <xf numFmtId="1" fontId="6" fillId="25" borderId="0" xfId="0" applyNumberFormat="1" applyFont="1" applyFill="1" applyBorder="1" applyAlignment="1" applyProtection="1">
      <alignment horizontal="center" vertical="center"/>
      <protection hidden="1"/>
    </xf>
    <xf numFmtId="0" fontId="16" fillId="25" borderId="0" xfId="0" applyFont="1" applyFill="1" applyBorder="1" applyAlignment="1" applyProtection="1">
      <alignment horizontal="center" vertical="center"/>
      <protection hidden="1"/>
    </xf>
    <xf numFmtId="0" fontId="42" fillId="25" borderId="0" xfId="0" applyNumberFormat="1" applyFont="1" applyFill="1" applyBorder="1" applyAlignment="1" applyProtection="1">
      <alignment horizontal="left" vertical="center"/>
      <protection hidden="1"/>
    </xf>
    <xf numFmtId="0" fontId="43" fillId="6" borderId="11" xfId="0" applyFont="1" applyFill="1" applyBorder="1" applyAlignment="1" applyProtection="1">
      <alignment horizontal="center" vertical="center" wrapText="1"/>
      <protection hidden="1"/>
    </xf>
    <xf numFmtId="0" fontId="16" fillId="25" borderId="0" xfId="0" applyFont="1" applyFill="1" applyBorder="1" applyAlignment="1" applyProtection="1">
      <alignment horizontal="center" vertical="center"/>
      <protection hidden="1"/>
    </xf>
    <xf numFmtId="4" fontId="6" fillId="25" borderId="21" xfId="0" applyNumberFormat="1" applyFont="1" applyFill="1" applyBorder="1" applyAlignment="1" applyProtection="1">
      <alignment horizontal="center" vertical="center"/>
      <protection hidden="1"/>
    </xf>
    <xf numFmtId="4" fontId="8" fillId="25" borderId="21" xfId="0" applyNumberFormat="1" applyFont="1" applyFill="1" applyBorder="1" applyAlignment="1" applyProtection="1">
      <alignment horizontal="center" vertical="center"/>
      <protection hidden="1"/>
    </xf>
    <xf numFmtId="4" fontId="9" fillId="25" borderId="21" xfId="0" applyNumberFormat="1" applyFont="1" applyFill="1" applyBorder="1" applyAlignment="1" applyProtection="1">
      <alignment horizontal="center" vertical="center"/>
      <protection hidden="1"/>
    </xf>
    <xf numFmtId="1" fontId="6" fillId="25" borderId="21" xfId="0" applyNumberFormat="1" applyFont="1" applyFill="1" applyBorder="1" applyAlignment="1" applyProtection="1">
      <alignment horizontal="center" vertical="center"/>
      <protection hidden="1"/>
    </xf>
    <xf numFmtId="3" fontId="6" fillId="25" borderId="21" xfId="0" applyNumberFormat="1" applyFont="1" applyFill="1" applyBorder="1" applyAlignment="1" applyProtection="1">
      <alignment horizontal="center" vertical="center"/>
      <protection hidden="1"/>
    </xf>
    <xf numFmtId="0" fontId="6" fillId="6" borderId="19" xfId="0" applyFont="1" applyFill="1" applyBorder="1" applyAlignment="1" applyProtection="1">
      <alignment horizontal="center" vertical="center" wrapText="1"/>
      <protection hidden="1"/>
    </xf>
    <xf numFmtId="0" fontId="6" fillId="6" borderId="22" xfId="0" applyFont="1" applyFill="1" applyBorder="1" applyAlignment="1" applyProtection="1">
      <alignment horizontal="center" vertical="center" wrapText="1"/>
      <protection hidden="1"/>
    </xf>
    <xf numFmtId="0" fontId="68" fillId="25" borderId="21" xfId="0" applyFont="1" applyFill="1" applyBorder="1" applyAlignment="1" applyProtection="1">
      <alignment horizontal="center"/>
      <protection hidden="1"/>
    </xf>
    <xf numFmtId="0" fontId="0" fillId="25" borderId="0" xfId="0" applyFill="1" applyBorder="1" applyAlignment="1" applyProtection="1">
      <alignment/>
      <protection hidden="1"/>
    </xf>
    <xf numFmtId="0" fontId="3" fillId="25" borderId="0" xfId="0" applyFont="1" applyFill="1" applyAlignment="1" applyProtection="1">
      <alignment/>
      <protection hidden="1"/>
    </xf>
    <xf numFmtId="0" fontId="3" fillId="25" borderId="0" xfId="0" applyFont="1" applyFill="1" applyBorder="1" applyAlignment="1" applyProtection="1">
      <alignment/>
      <protection hidden="1"/>
    </xf>
    <xf numFmtId="4" fontId="0" fillId="25" borderId="0" xfId="0" applyNumberFormat="1" applyFill="1" applyAlignment="1" applyProtection="1">
      <alignment horizontal="center"/>
      <protection hidden="1"/>
    </xf>
    <xf numFmtId="41" fontId="6" fillId="25" borderId="21" xfId="0" applyNumberFormat="1" applyFont="1" applyFill="1" applyBorder="1" applyAlignment="1" applyProtection="1">
      <alignment horizontal="center" vertical="center"/>
      <protection hidden="1"/>
    </xf>
    <xf numFmtId="4" fontId="0" fillId="25" borderId="0" xfId="0" applyNumberFormat="1" applyFill="1" applyBorder="1" applyAlignment="1" applyProtection="1">
      <alignment horizontal="center"/>
      <protection hidden="1"/>
    </xf>
    <xf numFmtId="0" fontId="0" fillId="25" borderId="0" xfId="0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6" fillId="6" borderId="10" xfId="0" applyFont="1" applyFill="1" applyBorder="1" applyAlignment="1" applyProtection="1">
      <alignment vertical="center"/>
      <protection hidden="1"/>
    </xf>
    <xf numFmtId="0" fontId="9" fillId="6" borderId="10" xfId="0" applyFont="1" applyFill="1" applyBorder="1" applyAlignment="1" applyProtection="1">
      <alignment vertical="center"/>
      <protection hidden="1"/>
    </xf>
    <xf numFmtId="0" fontId="37" fillId="25" borderId="23" xfId="0" applyFont="1" applyFill="1" applyBorder="1" applyAlignment="1" applyProtection="1">
      <alignment vertical="center"/>
      <protection hidden="1"/>
    </xf>
    <xf numFmtId="0" fontId="26" fillId="24" borderId="24" xfId="0" applyNumberFormat="1" applyFont="1" applyFill="1" applyBorder="1" applyAlignment="1" applyProtection="1">
      <alignment horizontal="center" vertical="center"/>
      <protection hidden="1"/>
    </xf>
    <xf numFmtId="0" fontId="26" fillId="24" borderId="25" xfId="0" applyNumberFormat="1" applyFont="1" applyFill="1" applyBorder="1" applyAlignment="1" applyProtection="1">
      <alignment horizontal="center" vertical="center"/>
      <protection hidden="1"/>
    </xf>
    <xf numFmtId="0" fontId="14" fillId="25" borderId="0" xfId="0" applyFont="1" applyFill="1" applyBorder="1" applyAlignment="1" applyProtection="1">
      <alignment horizontal="center" vertical="center"/>
      <protection hidden="1"/>
    </xf>
    <xf numFmtId="0" fontId="23" fillId="25" borderId="0" xfId="0" applyFont="1" applyFill="1" applyBorder="1" applyAlignment="1" applyProtection="1">
      <alignment horizontal="center" vertical="center" wrapText="1"/>
      <protection hidden="1"/>
    </xf>
    <xf numFmtId="0" fontId="23" fillId="25" borderId="0" xfId="0" applyFont="1" applyFill="1" applyBorder="1" applyAlignment="1" applyProtection="1">
      <alignment horizontal="center" vertical="center"/>
      <protection hidden="1"/>
    </xf>
    <xf numFmtId="0" fontId="22" fillId="24" borderId="26" xfId="0" applyFont="1" applyFill="1" applyBorder="1" applyAlignment="1" applyProtection="1">
      <alignment horizontal="center" vertical="center"/>
      <protection hidden="1"/>
    </xf>
    <xf numFmtId="0" fontId="22" fillId="24" borderId="19" xfId="0" applyFont="1" applyFill="1" applyBorder="1" applyAlignment="1" applyProtection="1">
      <alignment horizontal="center" vertical="center"/>
      <protection hidden="1"/>
    </xf>
    <xf numFmtId="0" fontId="22" fillId="24" borderId="22" xfId="0" applyFont="1" applyFill="1" applyBorder="1" applyAlignment="1" applyProtection="1">
      <alignment horizontal="center" vertical="center"/>
      <protection hidden="1"/>
    </xf>
    <xf numFmtId="0" fontId="23" fillId="24" borderId="26" xfId="0" applyNumberFormat="1" applyFont="1" applyFill="1" applyBorder="1" applyAlignment="1" applyProtection="1">
      <alignment horizontal="center" vertical="top"/>
      <protection hidden="1"/>
    </xf>
    <xf numFmtId="0" fontId="23" fillId="24" borderId="19" xfId="0" applyNumberFormat="1" applyFont="1" applyFill="1" applyBorder="1" applyAlignment="1" applyProtection="1">
      <alignment horizontal="center" vertical="top"/>
      <protection hidden="1"/>
    </xf>
    <xf numFmtId="0" fontId="23" fillId="24" borderId="22" xfId="0" applyNumberFormat="1" applyFont="1" applyFill="1" applyBorder="1" applyAlignment="1" applyProtection="1">
      <alignment horizontal="center" vertical="top"/>
      <protection hidden="1"/>
    </xf>
    <xf numFmtId="0" fontId="26" fillId="24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26" fillId="24" borderId="24" xfId="0" applyFont="1" applyFill="1" applyBorder="1" applyAlignment="1" applyProtection="1">
      <alignment horizontal="center" vertical="center"/>
      <protection hidden="1"/>
    </xf>
    <xf numFmtId="0" fontId="26" fillId="24" borderId="25" xfId="0" applyFont="1" applyFill="1" applyBorder="1" applyAlignment="1" applyProtection="1">
      <alignment horizontal="center" vertical="center"/>
      <protection hidden="1"/>
    </xf>
    <xf numFmtId="0" fontId="8" fillId="0" borderId="24" xfId="0" applyNumberFormat="1" applyFont="1" applyFill="1" applyBorder="1" applyAlignment="1" applyProtection="1">
      <alignment horizontal="center" vertical="center"/>
      <protection hidden="1"/>
    </xf>
    <xf numFmtId="0" fontId="8" fillId="0" borderId="21" xfId="0" applyNumberFormat="1" applyFont="1" applyFill="1" applyBorder="1" applyAlignment="1" applyProtection="1">
      <alignment horizontal="center" vertical="center"/>
      <protection hidden="1"/>
    </xf>
    <xf numFmtId="0" fontId="9" fillId="0" borderId="24" xfId="0" applyFont="1" applyFill="1" applyBorder="1" applyAlignment="1" applyProtection="1">
      <alignment horizontal="center" vertical="center"/>
      <protection hidden="1"/>
    </xf>
    <xf numFmtId="0" fontId="9" fillId="0" borderId="21" xfId="0" applyFont="1" applyFill="1" applyBorder="1" applyAlignment="1" applyProtection="1">
      <alignment horizontal="center" vertical="center"/>
      <protection hidden="1"/>
    </xf>
    <xf numFmtId="0" fontId="9" fillId="0" borderId="25" xfId="0" applyFont="1" applyFill="1" applyBorder="1" applyAlignment="1" applyProtection="1">
      <alignment horizontal="center" vertical="center"/>
      <protection hidden="1"/>
    </xf>
    <xf numFmtId="0" fontId="25" fillId="25" borderId="0" xfId="0" applyFont="1" applyFill="1" applyBorder="1" applyAlignment="1" applyProtection="1">
      <alignment horizontal="center" vertical="center" wrapText="1"/>
      <protection hidden="1"/>
    </xf>
    <xf numFmtId="0" fontId="8" fillId="25" borderId="0" xfId="0" applyFont="1" applyFill="1" applyBorder="1" applyAlignment="1" applyProtection="1">
      <alignment horizontal="center"/>
      <protection hidden="1"/>
    </xf>
    <xf numFmtId="0" fontId="8" fillId="25" borderId="27" xfId="0" applyFont="1" applyFill="1" applyBorder="1" applyAlignment="1" applyProtection="1">
      <alignment horizontal="center"/>
      <protection hidden="1"/>
    </xf>
    <xf numFmtId="4" fontId="27" fillId="24" borderId="28" xfId="0" applyNumberFormat="1" applyFont="1" applyFill="1" applyBorder="1" applyAlignment="1" applyProtection="1">
      <alignment horizontal="center" vertical="center"/>
      <protection hidden="1"/>
    </xf>
    <xf numFmtId="4" fontId="27" fillId="24" borderId="23" xfId="0" applyNumberFormat="1" applyFont="1" applyFill="1" applyBorder="1" applyAlignment="1" applyProtection="1">
      <alignment horizontal="center" vertical="center"/>
      <protection hidden="1"/>
    </xf>
    <xf numFmtId="4" fontId="27" fillId="24" borderId="29" xfId="0" applyNumberFormat="1" applyFont="1" applyFill="1" applyBorder="1" applyAlignment="1" applyProtection="1">
      <alignment horizontal="center" vertical="center"/>
      <protection hidden="1"/>
    </xf>
    <xf numFmtId="0" fontId="32" fillId="25" borderId="24" xfId="0" applyNumberFormat="1" applyFont="1" applyFill="1" applyBorder="1" applyAlignment="1" applyProtection="1">
      <alignment horizontal="center" vertical="center"/>
      <protection hidden="1"/>
    </xf>
    <xf numFmtId="0" fontId="32" fillId="25" borderId="25" xfId="0" applyNumberFormat="1" applyFont="1" applyFill="1" applyBorder="1" applyAlignment="1" applyProtection="1">
      <alignment horizontal="center" vertical="center"/>
      <protection hidden="1"/>
    </xf>
    <xf numFmtId="0" fontId="41" fillId="25" borderId="0" xfId="0" applyFont="1" applyFill="1" applyBorder="1" applyAlignment="1" applyProtection="1">
      <alignment horizontal="left" vertical="center"/>
      <protection hidden="1"/>
    </xf>
    <xf numFmtId="0" fontId="32" fillId="25" borderId="24" xfId="0" applyFont="1" applyFill="1" applyBorder="1" applyAlignment="1" applyProtection="1">
      <alignment horizontal="right" vertical="center"/>
      <protection hidden="1"/>
    </xf>
    <xf numFmtId="0" fontId="30" fillId="25" borderId="25" xfId="0" applyFont="1" applyFill="1" applyBorder="1" applyAlignment="1" applyProtection="1">
      <alignment horizontal="right" vertical="center"/>
      <protection hidden="1"/>
    </xf>
    <xf numFmtId="0" fontId="69" fillId="6" borderId="26" xfId="0" applyFont="1" applyFill="1" applyBorder="1" applyAlignment="1" applyProtection="1">
      <alignment horizontal="center" vertical="center"/>
      <protection hidden="1"/>
    </xf>
    <xf numFmtId="0" fontId="69" fillId="6" borderId="19" xfId="0" applyFont="1" applyFill="1" applyBorder="1" applyAlignment="1" applyProtection="1">
      <alignment horizontal="center" vertical="center"/>
      <protection hidden="1"/>
    </xf>
    <xf numFmtId="0" fontId="69" fillId="6" borderId="26" xfId="0" applyFont="1" applyFill="1" applyBorder="1" applyAlignment="1" applyProtection="1">
      <alignment horizontal="left" vertical="center"/>
      <protection hidden="1"/>
    </xf>
    <xf numFmtId="0" fontId="69" fillId="6" borderId="19" xfId="0" applyFont="1" applyFill="1" applyBorder="1" applyAlignment="1" applyProtection="1">
      <alignment horizontal="left" vertical="center"/>
      <protection hidden="1"/>
    </xf>
    <xf numFmtId="0" fontId="69" fillId="6" borderId="22" xfId="0" applyFont="1" applyFill="1" applyBorder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30" fillId="25" borderId="0" xfId="0" applyFont="1" applyFill="1" applyAlignment="1" applyProtection="1">
      <alignment horizontal="center"/>
      <protection hidden="1"/>
    </xf>
    <xf numFmtId="0" fontId="26" fillId="25" borderId="0" xfId="0" applyFont="1" applyFill="1" applyAlignment="1" applyProtection="1">
      <alignment horizontal="center"/>
      <protection hidden="1"/>
    </xf>
    <xf numFmtId="0" fontId="0" fillId="25" borderId="0" xfId="0" applyFill="1" applyAlignment="1">
      <alignment horizontal="center"/>
    </xf>
    <xf numFmtId="4" fontId="10" fillId="25" borderId="0" xfId="0" applyNumberFormat="1" applyFont="1" applyFill="1" applyAlignment="1" applyProtection="1">
      <alignment horizontal="center" wrapText="1"/>
      <protection hidden="1"/>
    </xf>
    <xf numFmtId="4" fontId="15" fillId="25" borderId="0" xfId="0" applyNumberFormat="1" applyFont="1" applyFill="1" applyAlignment="1" applyProtection="1">
      <alignment horizontal="center" vertical="top" wrapText="1"/>
      <protection hidden="1"/>
    </xf>
    <xf numFmtId="0" fontId="6" fillId="6" borderId="24" xfId="0" applyFont="1" applyFill="1" applyBorder="1" applyAlignment="1" applyProtection="1">
      <alignment horizontal="left" vertical="center"/>
      <protection hidden="1"/>
    </xf>
    <xf numFmtId="0" fontId="6" fillId="6" borderId="30" xfId="0" applyFont="1" applyFill="1" applyBorder="1" applyAlignment="1" applyProtection="1">
      <alignment horizontal="left" vertical="center"/>
      <protection hidden="1"/>
    </xf>
    <xf numFmtId="0" fontId="37" fillId="25" borderId="0" xfId="0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0" fontId="34" fillId="0" borderId="31" xfId="0" applyFont="1" applyFill="1" applyBorder="1" applyAlignment="1" applyProtection="1">
      <alignment horizontal="center" vertical="center"/>
      <protection hidden="1"/>
    </xf>
    <xf numFmtId="0" fontId="34" fillId="25" borderId="0" xfId="0" applyFont="1" applyFill="1" applyBorder="1" applyAlignment="1" applyProtection="1">
      <alignment horizontal="right" vertical="center"/>
      <protection hidden="1"/>
    </xf>
    <xf numFmtId="0" fontId="34" fillId="25" borderId="31" xfId="0" applyFont="1" applyFill="1" applyBorder="1" applyAlignment="1" applyProtection="1">
      <alignment horizontal="right" vertical="center"/>
      <protection hidden="1"/>
    </xf>
    <xf numFmtId="0" fontId="34" fillId="25" borderId="0" xfId="0" applyFont="1" applyFill="1" applyBorder="1" applyAlignment="1" applyProtection="1">
      <alignment horizontal="center" vertical="center"/>
      <protection hidden="1"/>
    </xf>
    <xf numFmtId="0" fontId="34" fillId="25" borderId="31" xfId="0" applyFont="1" applyFill="1" applyBorder="1" applyAlignment="1" applyProtection="1">
      <alignment horizontal="center" vertical="center"/>
      <protection hidden="1"/>
    </xf>
    <xf numFmtId="0" fontId="32" fillId="25" borderId="0" xfId="0" applyFont="1" applyFill="1" applyBorder="1" applyAlignment="1" applyProtection="1">
      <alignment horizontal="right" vertical="center"/>
      <protection hidden="1"/>
    </xf>
    <xf numFmtId="0" fontId="30" fillId="25" borderId="31" xfId="0" applyFont="1" applyFill="1" applyBorder="1" applyAlignment="1" applyProtection="1">
      <alignment horizontal="right" vertical="center"/>
      <protection hidden="1"/>
    </xf>
    <xf numFmtId="0" fontId="32" fillId="25" borderId="0" xfId="0" applyNumberFormat="1" applyFont="1" applyFill="1" applyBorder="1" applyAlignment="1" applyProtection="1">
      <alignment horizontal="center" vertical="center"/>
      <protection hidden="1"/>
    </xf>
    <xf numFmtId="0" fontId="32" fillId="25" borderId="31" xfId="0" applyNumberFormat="1" applyFont="1" applyFill="1" applyBorder="1" applyAlignment="1" applyProtection="1">
      <alignment horizontal="center" vertical="center"/>
      <protection hidden="1"/>
    </xf>
    <xf numFmtId="0" fontId="34" fillId="0" borderId="0" xfId="0" applyFont="1" applyFill="1" applyBorder="1" applyAlignment="1" applyProtection="1">
      <alignment horizontal="right" vertical="center"/>
      <protection hidden="1"/>
    </xf>
    <xf numFmtId="0" fontId="34" fillId="0" borderId="31" xfId="0" applyFont="1" applyFill="1" applyBorder="1" applyAlignment="1" applyProtection="1">
      <alignment horizontal="right" vertical="center"/>
      <protection hidden="1"/>
    </xf>
    <xf numFmtId="0" fontId="38" fillId="25" borderId="0" xfId="0" applyNumberFormat="1" applyFont="1" applyFill="1" applyBorder="1" applyAlignment="1" applyProtection="1">
      <alignment horizontal="left"/>
      <protection hidden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542925</xdr:colOff>
      <xdr:row>9</xdr:row>
      <xdr:rowOff>238125</xdr:rowOff>
    </xdr:from>
    <xdr:to>
      <xdr:col>9</xdr:col>
      <xdr:colOff>9525</xdr:colOff>
      <xdr:row>13</xdr:row>
      <xdr:rowOff>0</xdr:rowOff>
    </xdr:to>
    <xdr:sp>
      <xdr:nvSpPr>
        <xdr:cNvPr id="1" name="Parentesi graffa aperta 3"/>
        <xdr:cNvSpPr>
          <a:spLocks/>
        </xdr:cNvSpPr>
      </xdr:nvSpPr>
      <xdr:spPr>
        <a:xfrm>
          <a:off x="8391525" y="2266950"/>
          <a:ext cx="161925" cy="762000"/>
        </a:xfrm>
        <a:prstGeom prst="leftBrace">
          <a:avLst>
            <a:gd name="adj1" fmla="val -43074"/>
            <a:gd name="adj2" fmla="val 2629"/>
          </a:avLst>
        </a:prstGeom>
        <a:noFill/>
        <a:ln w="9525" cmpd="sng">
          <a:solidFill>
            <a:srgbClr val="0000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819150</xdr:colOff>
      <xdr:row>0</xdr:row>
      <xdr:rowOff>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571500</xdr:colOff>
      <xdr:row>9</xdr:row>
      <xdr:rowOff>247650</xdr:rowOff>
    </xdr:from>
    <xdr:to>
      <xdr:col>8</xdr:col>
      <xdr:colOff>752475</xdr:colOff>
      <xdr:row>17</xdr:row>
      <xdr:rowOff>28575</xdr:rowOff>
    </xdr:to>
    <xdr:sp>
      <xdr:nvSpPr>
        <xdr:cNvPr id="2" name="Parentesi graffa aperta 2"/>
        <xdr:cNvSpPr>
          <a:spLocks/>
        </xdr:cNvSpPr>
      </xdr:nvSpPr>
      <xdr:spPr>
        <a:xfrm>
          <a:off x="8067675" y="2276475"/>
          <a:ext cx="180975" cy="1247775"/>
        </a:xfrm>
        <a:prstGeom prst="leftBrace">
          <a:avLst>
            <a:gd name="adj1" fmla="val -44092"/>
            <a:gd name="adj2" fmla="val -9018"/>
          </a:avLst>
        </a:prstGeom>
        <a:noFill/>
        <a:ln w="9525" cmpd="sng">
          <a:solidFill>
            <a:srgbClr val="0000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PageLayoutView="0" workbookViewId="0" topLeftCell="A43">
      <selection activeCell="A49" sqref="A49:J49"/>
    </sheetView>
  </sheetViews>
  <sheetFormatPr defaultColWidth="9.140625" defaultRowHeight="12.75"/>
  <cols>
    <col min="1" max="1" width="37.140625" style="0" customWidth="1"/>
    <col min="2" max="2" width="3.421875" style="4" customWidth="1"/>
    <col min="3" max="3" width="13.8515625" style="0" customWidth="1"/>
    <col min="4" max="4" width="13.8515625" style="1" customWidth="1"/>
    <col min="5" max="5" width="12.8515625" style="1" customWidth="1"/>
    <col min="6" max="7" width="11.8515625" style="1" customWidth="1"/>
    <col min="8" max="8" width="12.8515625" style="1" customWidth="1"/>
    <col min="9" max="9" width="10.421875" style="1" customWidth="1"/>
    <col min="10" max="10" width="13.7109375" style="1" customWidth="1"/>
    <col min="11" max="11" width="12.8515625" style="0" bestFit="1" customWidth="1"/>
  </cols>
  <sheetData>
    <row r="1" spans="1:12" ht="15.75" customHeight="1" thickBot="1">
      <c r="A1" s="80"/>
      <c r="B1" s="80"/>
      <c r="C1" s="80"/>
      <c r="D1" s="80"/>
      <c r="E1" s="80"/>
      <c r="F1" s="80"/>
      <c r="G1" s="80"/>
      <c r="H1" s="80"/>
      <c r="I1" s="80"/>
      <c r="J1" s="80"/>
      <c r="K1" s="59"/>
      <c r="L1" s="75"/>
    </row>
    <row r="2" spans="1:12" ht="26.25" customHeight="1" thickBot="1" thickTop="1">
      <c r="A2" s="118" t="s">
        <v>17</v>
      </c>
      <c r="B2" s="119"/>
      <c r="C2" s="119"/>
      <c r="D2" s="119"/>
      <c r="E2" s="119"/>
      <c r="F2" s="119"/>
      <c r="G2" s="119"/>
      <c r="H2" s="119"/>
      <c r="I2" s="119"/>
      <c r="J2" s="120"/>
      <c r="K2" s="59"/>
      <c r="L2" s="75"/>
    </row>
    <row r="3" spans="1:12" ht="6" customHeight="1" thickTop="1">
      <c r="A3" s="73"/>
      <c r="B3" s="73"/>
      <c r="C3" s="73"/>
      <c r="D3" s="73"/>
      <c r="E3" s="73"/>
      <c r="F3" s="73"/>
      <c r="G3" s="73"/>
      <c r="H3" s="73"/>
      <c r="I3" s="73"/>
      <c r="J3" s="73"/>
      <c r="K3" s="59"/>
      <c r="L3" s="75"/>
    </row>
    <row r="4" spans="1:12" ht="15.75" customHeight="1">
      <c r="A4" s="115" t="s">
        <v>18</v>
      </c>
      <c r="B4" s="115"/>
      <c r="C4" s="115"/>
      <c r="D4" s="115"/>
      <c r="E4" s="115"/>
      <c r="F4" s="115"/>
      <c r="G4" s="115"/>
      <c r="H4" s="115"/>
      <c r="I4" s="115"/>
      <c r="J4" s="115"/>
      <c r="K4" s="59"/>
      <c r="L4" s="75"/>
    </row>
    <row r="5" spans="1:12" ht="1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59"/>
      <c r="L5" s="75"/>
    </row>
    <row r="6" spans="1:12" ht="25.5" customHeight="1">
      <c r="A6" s="116" t="s">
        <v>2</v>
      </c>
      <c r="B6" s="117"/>
      <c r="C6" s="117"/>
      <c r="D6" s="117"/>
      <c r="E6" s="117"/>
      <c r="F6" s="117"/>
      <c r="G6" s="117"/>
      <c r="H6" s="117"/>
      <c r="I6" s="117"/>
      <c r="J6" s="117"/>
      <c r="K6" s="59"/>
      <c r="L6" s="75"/>
    </row>
    <row r="7" spans="1:12" ht="13.5" customHeight="1" thickBo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59"/>
      <c r="L7" s="75"/>
    </row>
    <row r="8" spans="1:13" ht="31.5" customHeight="1" thickBot="1" thickTop="1">
      <c r="A8" s="13"/>
      <c r="B8" s="13"/>
      <c r="C8" s="13"/>
      <c r="D8" s="121" t="s">
        <v>10</v>
      </c>
      <c r="E8" s="122"/>
      <c r="F8" s="123"/>
      <c r="G8" s="45"/>
      <c r="H8" s="13"/>
      <c r="I8" s="15"/>
      <c r="J8" s="15"/>
      <c r="K8" s="59"/>
      <c r="L8" s="75"/>
      <c r="M8" s="75"/>
    </row>
    <row r="9" spans="1:13" ht="10.5" customHeight="1" thickTop="1">
      <c r="A9" s="13"/>
      <c r="B9" s="13"/>
      <c r="C9" s="13"/>
      <c r="D9" s="74"/>
      <c r="E9" s="74"/>
      <c r="F9" s="74"/>
      <c r="G9" s="45"/>
      <c r="H9" s="15"/>
      <c r="I9" s="15"/>
      <c r="J9" s="15"/>
      <c r="K9" s="59"/>
      <c r="L9" s="75"/>
      <c r="M9" s="75"/>
    </row>
    <row r="10" spans="1:13" ht="20.25" customHeight="1" thickBot="1">
      <c r="A10" s="135" t="s">
        <v>14</v>
      </c>
      <c r="B10" s="135"/>
      <c r="C10" s="82" t="s">
        <v>26</v>
      </c>
      <c r="D10" s="81" t="s">
        <v>25</v>
      </c>
      <c r="E10" s="30"/>
      <c r="F10" s="134" t="s">
        <v>28</v>
      </c>
      <c r="G10" s="134"/>
      <c r="H10" s="134"/>
      <c r="I10" s="134"/>
      <c r="J10" s="134"/>
      <c r="K10" s="59"/>
      <c r="L10" s="75"/>
      <c r="M10" s="75"/>
    </row>
    <row r="11" spans="1:13" ht="24" customHeight="1" thickBot="1" thickTop="1">
      <c r="A11" s="126" t="s">
        <v>43</v>
      </c>
      <c r="B11" s="127"/>
      <c r="C11" s="31">
        <v>21125.34</v>
      </c>
      <c r="D11" s="58">
        <f>ROUND($C$11-($C$11*2%),2)</f>
        <v>20702.83</v>
      </c>
      <c r="E11" s="30"/>
      <c r="F11" s="113" t="s">
        <v>23</v>
      </c>
      <c r="G11" s="114"/>
      <c r="H11" s="31">
        <v>21880.9</v>
      </c>
      <c r="I11" s="141" t="s">
        <v>11</v>
      </c>
      <c r="J11" s="58">
        <f>ROUND($H$11-($H$11*2%),2)</f>
        <v>21443.28</v>
      </c>
      <c r="K11" s="59"/>
      <c r="L11" s="75"/>
      <c r="M11" s="75"/>
    </row>
    <row r="12" spans="1:13" s="35" customFormat="1" ht="10.5" customHeight="1" thickBot="1" thickTop="1">
      <c r="A12" s="36"/>
      <c r="B12" s="36"/>
      <c r="C12" s="37"/>
      <c r="D12" s="38"/>
      <c r="E12" s="30"/>
      <c r="F12" s="39"/>
      <c r="G12" s="39"/>
      <c r="H12" s="37"/>
      <c r="I12" s="141"/>
      <c r="J12" s="34"/>
      <c r="K12" s="102"/>
      <c r="L12" s="77"/>
      <c r="M12" s="77"/>
    </row>
    <row r="13" spans="1:13" ht="24" customHeight="1" thickBot="1" thickTop="1">
      <c r="A13" s="142" t="s">
        <v>15</v>
      </c>
      <c r="B13" s="143"/>
      <c r="C13" s="33">
        <f>$H$11-$C$11</f>
        <v>755.5600000000013</v>
      </c>
      <c r="D13" s="56">
        <f>$J$11-$D$11</f>
        <v>740.4499999999971</v>
      </c>
      <c r="E13" s="40"/>
      <c r="F13" s="139" t="s">
        <v>13</v>
      </c>
      <c r="G13" s="140"/>
      <c r="H13" s="33">
        <f>ROUND(($H$11-$C$11)/12,2)</f>
        <v>62.96</v>
      </c>
      <c r="I13" s="141"/>
      <c r="J13" s="56">
        <f>ROUND(($J$11-$D$11)/12,2)</f>
        <v>61.7</v>
      </c>
      <c r="K13" s="59"/>
      <c r="L13" s="75"/>
      <c r="M13" s="75"/>
    </row>
    <row r="14" spans="1:13" ht="9.75" customHeight="1" thickBot="1" thickTop="1">
      <c r="A14" s="12"/>
      <c r="B14" s="13"/>
      <c r="C14" s="12"/>
      <c r="D14" s="12"/>
      <c r="E14" s="14"/>
      <c r="F14" s="14"/>
      <c r="G14" s="14"/>
      <c r="H14" s="15"/>
      <c r="I14" s="15"/>
      <c r="J14" s="15"/>
      <c r="K14" s="59"/>
      <c r="L14" s="75"/>
      <c r="M14" s="75"/>
    </row>
    <row r="15" spans="1:13" s="2" customFormat="1" ht="41.25" customHeight="1" thickBot="1" thickTop="1">
      <c r="A15" s="92" t="s">
        <v>35</v>
      </c>
      <c r="B15" s="16"/>
      <c r="C15" s="17" t="s">
        <v>3</v>
      </c>
      <c r="D15" s="18" t="s">
        <v>4</v>
      </c>
      <c r="E15" s="19" t="s">
        <v>5</v>
      </c>
      <c r="F15" s="20" t="s">
        <v>6</v>
      </c>
      <c r="G15" s="21" t="s">
        <v>9</v>
      </c>
      <c r="H15" s="22" t="s">
        <v>7</v>
      </c>
      <c r="I15" s="20" t="s">
        <v>12</v>
      </c>
      <c r="J15" s="23" t="s">
        <v>1</v>
      </c>
      <c r="K15" s="103"/>
      <c r="L15" s="78"/>
      <c r="M15" s="78"/>
    </row>
    <row r="16" spans="1:13" s="3" customFormat="1" ht="24" customHeight="1" thickBot="1" thickTop="1">
      <c r="A16" s="16"/>
      <c r="B16" s="16"/>
      <c r="C16" s="84"/>
      <c r="D16" s="84"/>
      <c r="E16" s="84"/>
      <c r="F16" s="84"/>
      <c r="G16" s="85"/>
      <c r="H16" s="84"/>
      <c r="I16" s="84"/>
      <c r="J16" s="84"/>
      <c r="K16" s="104"/>
      <c r="L16" s="79"/>
      <c r="M16" s="79"/>
    </row>
    <row r="17" spans="1:12" s="3" customFormat="1" ht="25.5" customHeight="1" thickBot="1" thickTop="1">
      <c r="A17" s="144" t="s">
        <v>37</v>
      </c>
      <c r="B17" s="145"/>
      <c r="C17" s="145"/>
      <c r="D17" s="145"/>
      <c r="E17" s="145"/>
      <c r="F17" s="145"/>
      <c r="G17" s="145"/>
      <c r="H17" s="99"/>
      <c r="I17" s="99"/>
      <c r="J17" s="100"/>
      <c r="K17" s="104"/>
      <c r="L17" s="79"/>
    </row>
    <row r="18" spans="1:13" s="3" customFormat="1" ht="16.5" customHeight="1" thickTop="1">
      <c r="A18" s="16"/>
      <c r="B18" s="16"/>
      <c r="C18" s="84"/>
      <c r="D18" s="84"/>
      <c r="E18" s="84"/>
      <c r="F18" s="84"/>
      <c r="G18" s="85"/>
      <c r="H18" s="84"/>
      <c r="I18" s="84"/>
      <c r="J18" s="84"/>
      <c r="K18" s="104"/>
      <c r="L18" s="79"/>
      <c r="M18" s="79"/>
    </row>
    <row r="19" spans="1:13" ht="27.75" customHeight="1">
      <c r="A19" s="110" t="s">
        <v>33</v>
      </c>
      <c r="B19" s="90"/>
      <c r="C19" s="46">
        <f>IF(A19="","",$C$11)</f>
        <v>21125.34</v>
      </c>
      <c r="D19" s="46">
        <f>IF(A19="","",$H$11)</f>
        <v>21880.9</v>
      </c>
      <c r="E19" s="47">
        <f>IF(A19="","",IF(H19=0,(D19-C19),ROUND((D19-C19)-((D19-C19)/360)*H19,3)))</f>
        <v>755.5600000000013</v>
      </c>
      <c r="F19" s="47">
        <f>IF(A19="","",IF(H19=0,$H$13,(ROUND($H$13/12*I19,2))))</f>
        <v>62.96</v>
      </c>
      <c r="G19" s="48">
        <f>IF(A19="","",ROUND((E19+F19),2))</f>
        <v>818.52</v>
      </c>
      <c r="H19" s="6">
        <v>0</v>
      </c>
      <c r="I19" s="49">
        <f>IF(A19="","",IF(AND((J19&lt;=360),(J19&gt;=345)),12,0)-IF(AND((J19&lt;=344),(J19&gt;=315)),-11,0)-IF(AND((J19&lt;=314),(J19&gt;=285)),-10,0)-IF(AND((J19&lt;=284),(J19&gt;=255)),-9,0)-IF(AND((J19&lt;=254),(J19&gt;=225)),-8,0)-IF(AND((J19&lt;=224),(J19&gt;=195)),-7,0)-IF(AND((J19&lt;=194),(J19&gt;=165)),-6,0)-IF(AND((J19&lt;=164),(J19&gt;=135)),-5,0)-IF(AND((J19&lt;=134),(J19&gt;=105)),-4,0)-IF(AND((J19&lt;=104),(J19&gt;=75)),-3,0)-IF(AND((J19&lt;=74),(J19&gt;=45)),-2,0)-IF(AND((J19&lt;=44),(J19&gt;=15)),-1,0))</f>
        <v>12</v>
      </c>
      <c r="J19" s="50">
        <f>IF(A19="","",IF(H19=0,360,360-H19))</f>
        <v>360</v>
      </c>
      <c r="K19" s="105"/>
      <c r="L19" s="75"/>
      <c r="M19" s="75"/>
    </row>
    <row r="20" spans="1:13" ht="23.25" customHeight="1">
      <c r="A20" s="101" t="s">
        <v>36</v>
      </c>
      <c r="B20" s="93"/>
      <c r="C20" s="94"/>
      <c r="D20" s="94"/>
      <c r="E20" s="95"/>
      <c r="F20" s="95"/>
      <c r="G20" s="96"/>
      <c r="H20" s="106"/>
      <c r="I20" s="97"/>
      <c r="J20" s="98"/>
      <c r="K20" s="105"/>
      <c r="L20" s="75"/>
      <c r="M20" s="75"/>
    </row>
    <row r="21" spans="1:13" ht="27.75" customHeight="1">
      <c r="A21" s="111" t="s">
        <v>33</v>
      </c>
      <c r="B21" s="90"/>
      <c r="C21" s="46">
        <f>IF(A21="","",$D$11)</f>
        <v>20702.83</v>
      </c>
      <c r="D21" s="46">
        <f>IF(A21="","",$J$11)</f>
        <v>21443.28</v>
      </c>
      <c r="E21" s="47">
        <f>IF(A21="","",IF(H21=0,(D21-C21),ROUND((D21-C21)-((D21-C21)/360)*H21,3)))</f>
        <v>740.4499999999971</v>
      </c>
      <c r="F21" s="47">
        <f>IF(A21="","",IF(H21=0,$J$13,(ROUND($J$13/12*I21,2))))</f>
        <v>61.7</v>
      </c>
      <c r="G21" s="48">
        <f>IF(A21="","",ROUND((E21+F21),2))</f>
        <v>802.15</v>
      </c>
      <c r="H21" s="6">
        <v>0</v>
      </c>
      <c r="I21" s="49">
        <f>IF(A21="","",IF(AND((J21&lt;=360),(J21&gt;=345)),12,0)-IF(AND((J21&lt;=344),(J21&gt;=315)),-11,0)-IF(AND((J21&lt;=314),(J21&gt;=285)),-10,0)-IF(AND((J21&lt;=284),(J21&gt;=255)),-9,0)-IF(AND((J21&lt;=254),(J21&gt;=225)),-8,0)-IF(AND((J21&lt;=224),(J21&gt;=195)),-7,0)-IF(AND((J21&lt;=194),(J21&gt;=165)),-6,0)-IF(AND((J21&lt;=164),(J21&gt;=135)),-5,0)-IF(AND((J21&lt;=134),(J21&gt;=105)),-4,0)-IF(AND((J21&lt;=104),(J21&gt;=75)),-3,0)-IF(AND((J21&lt;=74),(J21&gt;=45)),-2,0)-IF(AND((J21&lt;=44),(J21&gt;=15)),-1,0))</f>
        <v>12</v>
      </c>
      <c r="J21" s="50">
        <f>IF(A21="","",IF(H21=0,360,360-H21))</f>
        <v>360</v>
      </c>
      <c r="K21" s="105"/>
      <c r="L21" s="75"/>
      <c r="M21" s="75"/>
    </row>
    <row r="22" spans="1:12" ht="24" customHeight="1" thickBot="1">
      <c r="A22" s="86"/>
      <c r="B22" s="86"/>
      <c r="C22" s="9"/>
      <c r="D22" s="9"/>
      <c r="E22" s="87"/>
      <c r="F22" s="87"/>
      <c r="G22" s="10"/>
      <c r="H22" s="88"/>
      <c r="I22" s="89"/>
      <c r="J22" s="88"/>
      <c r="K22" s="59"/>
      <c r="L22" s="75"/>
    </row>
    <row r="23" spans="1:12" s="3" customFormat="1" ht="25.5" customHeight="1" thickBot="1" thickTop="1">
      <c r="A23" s="146" t="s">
        <v>38</v>
      </c>
      <c r="B23" s="147"/>
      <c r="C23" s="147"/>
      <c r="D23" s="147"/>
      <c r="E23" s="147"/>
      <c r="F23" s="147"/>
      <c r="G23" s="147"/>
      <c r="H23" s="147"/>
      <c r="I23" s="147"/>
      <c r="J23" s="148"/>
      <c r="K23" s="104"/>
      <c r="L23" s="79"/>
    </row>
    <row r="24" spans="1:12" ht="16.5" customHeight="1" thickBot="1" thickTop="1">
      <c r="A24" s="86"/>
      <c r="B24" s="86"/>
      <c r="C24" s="9"/>
      <c r="D24" s="9"/>
      <c r="E24" s="87"/>
      <c r="F24" s="87"/>
      <c r="G24" s="10"/>
      <c r="H24" s="88"/>
      <c r="I24" s="89"/>
      <c r="J24" s="88"/>
      <c r="K24" s="59"/>
      <c r="L24" s="75"/>
    </row>
    <row r="25" spans="1:13" ht="24" customHeight="1" thickBot="1" thickTop="1">
      <c r="A25" s="126" t="s">
        <v>42</v>
      </c>
      <c r="B25" s="127"/>
      <c r="C25" s="31">
        <v>21880.9</v>
      </c>
      <c r="D25" s="24"/>
      <c r="E25" s="113" t="s">
        <v>22</v>
      </c>
      <c r="F25" s="124"/>
      <c r="G25" s="114"/>
      <c r="H25" s="31">
        <v>23112.3</v>
      </c>
      <c r="I25" s="25"/>
      <c r="J25" s="136">
        <f>ROUND((H25-C25)/12,2)</f>
        <v>102.62</v>
      </c>
      <c r="K25" s="59"/>
      <c r="L25" s="75"/>
      <c r="M25" s="75"/>
    </row>
    <row r="26" spans="1:13" ht="15" customHeight="1" thickBot="1" thickTop="1">
      <c r="A26" s="8"/>
      <c r="B26" s="8"/>
      <c r="C26" s="9"/>
      <c r="D26" s="10"/>
      <c r="E26" s="11"/>
      <c r="F26" s="11"/>
      <c r="G26" s="11"/>
      <c r="H26" s="9"/>
      <c r="I26" s="25"/>
      <c r="J26" s="137"/>
      <c r="K26" s="59"/>
      <c r="L26" s="75"/>
      <c r="M26" s="75"/>
    </row>
    <row r="27" spans="1:13" ht="24" customHeight="1" thickBot="1" thickTop="1">
      <c r="A27" s="130" t="s">
        <v>8</v>
      </c>
      <c r="B27" s="131"/>
      <c r="C27" s="132"/>
      <c r="D27" s="26">
        <f>$H$25-$C$25</f>
        <v>1231.3999999999978</v>
      </c>
      <c r="E27" s="27"/>
      <c r="F27" s="128" t="s">
        <v>0</v>
      </c>
      <c r="G27" s="129"/>
      <c r="H27" s="129"/>
      <c r="I27" s="129"/>
      <c r="J27" s="138"/>
      <c r="K27" s="59"/>
      <c r="L27" s="75"/>
      <c r="M27" s="75"/>
    </row>
    <row r="28" spans="1:13" ht="15" customHeight="1" thickTop="1">
      <c r="A28" s="8"/>
      <c r="B28" s="8"/>
      <c r="C28" s="9"/>
      <c r="D28" s="10"/>
      <c r="E28" s="11"/>
      <c r="F28" s="11"/>
      <c r="G28" s="11"/>
      <c r="H28" s="9"/>
      <c r="I28" s="25"/>
      <c r="J28" s="10"/>
      <c r="K28" s="59"/>
      <c r="L28" s="75"/>
      <c r="M28" s="75"/>
    </row>
    <row r="29" spans="1:13" ht="27.75" customHeight="1">
      <c r="A29" s="110" t="s">
        <v>45</v>
      </c>
      <c r="B29" s="90"/>
      <c r="C29" s="46">
        <f>IF(A29="","",$C$25)</f>
        <v>21880.9</v>
      </c>
      <c r="D29" s="46">
        <f>IF(A29="","",$H$25)</f>
        <v>23112.3</v>
      </c>
      <c r="E29" s="47">
        <f>IF(A29="","",IF(H29=0,(D29-C29),ROUND((D29-C29)-((D29-C29)/360)*H29,3)))</f>
        <v>1231.3999999999978</v>
      </c>
      <c r="F29" s="47">
        <f>IF(A29="","",IF(H29=0,$J$25,(ROUND($J$25/12*I29,2))))</f>
        <v>102.62</v>
      </c>
      <c r="G29" s="48">
        <f>IF(A29="","",ROUND((E29+F29),2))</f>
        <v>1334.02</v>
      </c>
      <c r="H29" s="6">
        <v>0</v>
      </c>
      <c r="I29" s="49">
        <f>IF(A29="","",IF(AND((J29&lt;=360),(J29&gt;=345)),12,0)-IF(AND((J29&lt;=344),(J29&gt;=315)),-11,0)-IF(AND((J29&lt;=314),(J29&gt;=285)),-10,0)-IF(AND((J29&lt;=284),(J29&gt;=255)),-9,0)-IF(AND((J29&lt;=254),(J29&gt;=225)),-8,0)-IF(AND((J29&lt;=224),(J29&gt;=195)),-7,0)-IF(AND((J29&lt;=194),(J29&gt;=165)),-6,0)-IF(AND((J29&lt;=164),(J29&gt;=135)),-5,0)-IF(AND((J29&lt;=134),(J29&gt;=105)),-4,0)-IF(AND((J29&lt;=104),(J29&gt;=75)),-3,0)-IF(AND((J29&lt;=74),(J29&gt;=45)),-2,0)-IF(AND((J29&lt;=44),(J29&gt;=15)),-1,0))</f>
        <v>12</v>
      </c>
      <c r="J29" s="50">
        <f>IF(A29="","",IF(H29=0,360,360-H29))</f>
        <v>360</v>
      </c>
      <c r="K29" s="105"/>
      <c r="L29" s="75"/>
      <c r="M29" s="75"/>
    </row>
    <row r="30" spans="1:12" ht="24" customHeight="1" thickBot="1">
      <c r="A30" s="86"/>
      <c r="B30" s="86"/>
      <c r="C30" s="9"/>
      <c r="D30" s="9"/>
      <c r="E30" s="87"/>
      <c r="F30" s="87"/>
      <c r="G30" s="10"/>
      <c r="H30" s="88"/>
      <c r="I30" s="89"/>
      <c r="J30" s="88"/>
      <c r="K30" s="59"/>
      <c r="L30" s="75"/>
    </row>
    <row r="31" spans="1:12" s="3" customFormat="1" ht="25.5" customHeight="1" thickBot="1" thickTop="1">
      <c r="A31" s="146" t="s">
        <v>39</v>
      </c>
      <c r="B31" s="147"/>
      <c r="C31" s="147"/>
      <c r="D31" s="147"/>
      <c r="E31" s="147"/>
      <c r="F31" s="147"/>
      <c r="G31" s="147"/>
      <c r="H31" s="147"/>
      <c r="I31" s="147"/>
      <c r="J31" s="148"/>
      <c r="K31" s="104"/>
      <c r="L31" s="79"/>
    </row>
    <row r="32" spans="1:12" ht="16.5" customHeight="1" thickBot="1" thickTop="1">
      <c r="A32" s="86"/>
      <c r="B32" s="86"/>
      <c r="C32" s="9"/>
      <c r="D32" s="9"/>
      <c r="E32" s="87"/>
      <c r="F32" s="87"/>
      <c r="G32" s="10"/>
      <c r="H32" s="88"/>
      <c r="I32" s="89"/>
      <c r="J32" s="88"/>
      <c r="K32" s="59"/>
      <c r="L32" s="75"/>
    </row>
    <row r="33" spans="1:13" ht="24" customHeight="1" thickBot="1" thickTop="1">
      <c r="A33" s="126" t="s">
        <v>41</v>
      </c>
      <c r="B33" s="127"/>
      <c r="C33" s="31">
        <v>19372.07</v>
      </c>
      <c r="D33" s="24"/>
      <c r="E33" s="113" t="s">
        <v>29</v>
      </c>
      <c r="F33" s="124"/>
      <c r="G33" s="114"/>
      <c r="H33" s="31">
        <v>20517.08</v>
      </c>
      <c r="I33" s="25"/>
      <c r="J33" s="136">
        <f>ROUND((H33-C33)/12,2)</f>
        <v>95.42</v>
      </c>
      <c r="K33" s="59"/>
      <c r="L33" s="75"/>
      <c r="M33" s="75"/>
    </row>
    <row r="34" spans="1:13" ht="15" customHeight="1" thickBot="1" thickTop="1">
      <c r="A34" s="8"/>
      <c r="B34" s="8"/>
      <c r="C34" s="9"/>
      <c r="D34" s="10"/>
      <c r="E34" s="11"/>
      <c r="F34" s="11"/>
      <c r="G34" s="11"/>
      <c r="H34" s="9"/>
      <c r="I34" s="25"/>
      <c r="J34" s="137"/>
      <c r="K34" s="59"/>
      <c r="L34" s="75"/>
      <c r="M34" s="75"/>
    </row>
    <row r="35" spans="1:13" ht="24" customHeight="1" thickBot="1" thickTop="1">
      <c r="A35" s="130" t="s">
        <v>8</v>
      </c>
      <c r="B35" s="131"/>
      <c r="C35" s="132"/>
      <c r="D35" s="26">
        <f>$H$33-$C$33</f>
        <v>1145.010000000002</v>
      </c>
      <c r="E35" s="27"/>
      <c r="F35" s="128" t="s">
        <v>0</v>
      </c>
      <c r="G35" s="129"/>
      <c r="H35" s="129"/>
      <c r="I35" s="129"/>
      <c r="J35" s="138"/>
      <c r="K35" s="59"/>
      <c r="L35" s="75"/>
      <c r="M35" s="75"/>
    </row>
    <row r="36" spans="1:13" ht="15" customHeight="1" thickTop="1">
      <c r="A36" s="8"/>
      <c r="B36" s="8"/>
      <c r="C36" s="9"/>
      <c r="D36" s="10"/>
      <c r="E36" s="11"/>
      <c r="F36" s="11"/>
      <c r="G36" s="11"/>
      <c r="H36" s="9"/>
      <c r="I36" s="25"/>
      <c r="J36" s="10"/>
      <c r="K36" s="59"/>
      <c r="L36" s="75"/>
      <c r="M36" s="75"/>
    </row>
    <row r="37" spans="1:13" ht="27.75" customHeight="1">
      <c r="A37" s="110" t="s">
        <v>31</v>
      </c>
      <c r="B37" s="90"/>
      <c r="C37" s="46">
        <f>IF(A37="","",$C$33)</f>
        <v>19372.07</v>
      </c>
      <c r="D37" s="46">
        <f>IF(A37="","",$H$33)</f>
        <v>20517.08</v>
      </c>
      <c r="E37" s="47">
        <f>IF(A37="","",IF(H37=0,(D37-C37),ROUND((D37-C37)-((D37-C37)/360)*H37,3)))</f>
        <v>1145.010000000002</v>
      </c>
      <c r="F37" s="47">
        <f>IF(A37="","",IF(H37=0,$J$33,(ROUND($J$33/12*I37,2))))</f>
        <v>95.42</v>
      </c>
      <c r="G37" s="48">
        <f>IF(A37="","",ROUND((E37+F37),2))</f>
        <v>1240.43</v>
      </c>
      <c r="H37" s="6">
        <v>0</v>
      </c>
      <c r="I37" s="49">
        <f>IF(A37="","",IF(AND((J37&lt;=360),(J37&gt;=345)),12,0)-IF(AND((J37&lt;=344),(J37&gt;=315)),-11,0)-IF(AND((J37&lt;=314),(J37&gt;=285)),-10,0)-IF(AND((J37&lt;=284),(J37&gt;=255)),-9,0)-IF(AND((J37&lt;=254),(J37&gt;=225)),-8,0)-IF(AND((J37&lt;=224),(J37&gt;=195)),-7,0)-IF(AND((J37&lt;=194),(J37&gt;=165)),-6,0)-IF(AND((J37&lt;=164),(J37&gt;=135)),-5,0)-IF(AND((J37&lt;=134),(J37&gt;=105)),-4,0)-IF(AND((J37&lt;=104),(J37&gt;=75)),-3,0)-IF(AND((J37&lt;=74),(J37&gt;=45)),-2,0)-IF(AND((J37&lt;=44),(J37&gt;=15)),-1,0))</f>
        <v>12</v>
      </c>
      <c r="J37" s="50">
        <f>IF(A37="","",IF(H37=0,360,360-H37))</f>
        <v>360</v>
      </c>
      <c r="K37" s="105"/>
      <c r="L37" s="75"/>
      <c r="M37" s="75"/>
    </row>
    <row r="38" spans="1:12" ht="24" customHeight="1" thickBot="1">
      <c r="A38" s="86"/>
      <c r="B38" s="86"/>
      <c r="C38" s="9"/>
      <c r="D38" s="9"/>
      <c r="E38" s="87"/>
      <c r="F38" s="87"/>
      <c r="G38" s="10"/>
      <c r="H38" s="88"/>
      <c r="I38" s="89"/>
      <c r="J38" s="88"/>
      <c r="K38" s="59"/>
      <c r="L38" s="75"/>
    </row>
    <row r="39" spans="1:12" s="3" customFormat="1" ht="25.5" customHeight="1" thickBot="1" thickTop="1">
      <c r="A39" s="146" t="s">
        <v>46</v>
      </c>
      <c r="B39" s="147"/>
      <c r="C39" s="147"/>
      <c r="D39" s="147"/>
      <c r="E39" s="147"/>
      <c r="F39" s="147"/>
      <c r="G39" s="147"/>
      <c r="H39" s="147"/>
      <c r="I39" s="147"/>
      <c r="J39" s="148"/>
      <c r="K39" s="104"/>
      <c r="L39" s="79"/>
    </row>
    <row r="40" spans="1:12" ht="16.5" customHeight="1" thickBot="1" thickTop="1">
      <c r="A40" s="86"/>
      <c r="B40" s="86"/>
      <c r="C40" s="9"/>
      <c r="D40" s="9"/>
      <c r="E40" s="87"/>
      <c r="F40" s="87"/>
      <c r="G40" s="10"/>
      <c r="H40" s="88"/>
      <c r="I40" s="89"/>
      <c r="J40" s="88"/>
      <c r="K40" s="59"/>
      <c r="L40" s="75"/>
    </row>
    <row r="41" spans="1:13" ht="24" customHeight="1" thickBot="1" thickTop="1">
      <c r="A41" s="126" t="s">
        <v>40</v>
      </c>
      <c r="B41" s="127"/>
      <c r="C41" s="31">
        <v>20517.08</v>
      </c>
      <c r="D41" s="24"/>
      <c r="E41" s="113" t="s">
        <v>30</v>
      </c>
      <c r="F41" s="124"/>
      <c r="G41" s="114"/>
      <c r="H41" s="31">
        <v>21209.39</v>
      </c>
      <c r="I41" s="25"/>
      <c r="J41" s="136">
        <f>ROUND((H41-C41)/12,2)</f>
        <v>57.69</v>
      </c>
      <c r="K41" s="59"/>
      <c r="L41" s="75"/>
      <c r="M41" s="75"/>
    </row>
    <row r="42" spans="1:13" ht="15" customHeight="1" thickBot="1" thickTop="1">
      <c r="A42" s="8"/>
      <c r="B42" s="8"/>
      <c r="C42" s="9"/>
      <c r="D42" s="10"/>
      <c r="E42" s="11"/>
      <c r="F42" s="11"/>
      <c r="G42" s="11"/>
      <c r="H42" s="9"/>
      <c r="I42" s="25"/>
      <c r="J42" s="137"/>
      <c r="K42" s="59"/>
      <c r="L42" s="75"/>
      <c r="M42" s="75"/>
    </row>
    <row r="43" spans="1:13" ht="24" customHeight="1" thickBot="1" thickTop="1">
      <c r="A43" s="130" t="s">
        <v>8</v>
      </c>
      <c r="B43" s="131"/>
      <c r="C43" s="132"/>
      <c r="D43" s="26">
        <f>$H$41-$C$41</f>
        <v>692.3099999999977</v>
      </c>
      <c r="E43" s="27"/>
      <c r="F43" s="128" t="s">
        <v>0</v>
      </c>
      <c r="G43" s="129"/>
      <c r="H43" s="129"/>
      <c r="I43" s="129"/>
      <c r="J43" s="138"/>
      <c r="K43" s="59"/>
      <c r="L43" s="75"/>
      <c r="M43" s="75"/>
    </row>
    <row r="44" spans="1:13" ht="15" customHeight="1" thickTop="1">
      <c r="A44" s="8"/>
      <c r="B44" s="8"/>
      <c r="C44" s="9"/>
      <c r="D44" s="10"/>
      <c r="E44" s="11"/>
      <c r="F44" s="11"/>
      <c r="G44" s="11"/>
      <c r="H44" s="9"/>
      <c r="I44" s="25"/>
      <c r="J44" s="10"/>
      <c r="K44" s="59"/>
      <c r="L44" s="75"/>
      <c r="M44" s="75"/>
    </row>
    <row r="45" spans="1:13" ht="27.75" customHeight="1">
      <c r="A45" s="110" t="s">
        <v>44</v>
      </c>
      <c r="B45" s="90"/>
      <c r="C45" s="46">
        <f>IF(A45="","",$C$41)</f>
        <v>20517.08</v>
      </c>
      <c r="D45" s="46">
        <f>IF(A45="","",$H$41)</f>
        <v>21209.39</v>
      </c>
      <c r="E45" s="47">
        <f>IF(A45="","",IF(H45=0,(D45-C45),ROUND((D45-C45)-((D45-C45)/360)*H45,3)))</f>
        <v>692.3099999999977</v>
      </c>
      <c r="F45" s="47">
        <f>IF(A45="","",IF(H45=0,$J$41,(ROUND($J$41/12*I45,2))))</f>
        <v>57.69</v>
      </c>
      <c r="G45" s="48">
        <f>IF(A45="","",ROUND((E45+F45),2))</f>
        <v>750</v>
      </c>
      <c r="H45" s="6">
        <v>0</v>
      </c>
      <c r="I45" s="49">
        <f>IF(A45="","",IF(AND((J45&lt;=360),(J45&gt;=345)),12,0)-IF(AND((J45&lt;=344),(J45&gt;=315)),-11,0)-IF(AND((J45&lt;=314),(J45&gt;=285)),-10,0)-IF(AND((J45&lt;=284),(J45&gt;=255)),-9,0)-IF(AND((J45&lt;=254),(J45&gt;=225)),-8,0)-IF(AND((J45&lt;=224),(J45&gt;=195)),-7,0)-IF(AND((J45&lt;=194),(J45&gt;=165)),-6,0)-IF(AND((J45&lt;=164),(J45&gt;=135)),-5,0)-IF(AND((J45&lt;=134),(J45&gt;=105)),-4,0)-IF(AND((J45&lt;=104),(J45&gt;=75)),-3,0)-IF(AND((J45&lt;=74),(J45&gt;=45)),-2,0)-IF(AND((J45&lt;=44),(J45&gt;=15)),-1,0))</f>
        <v>12</v>
      </c>
      <c r="J45" s="50">
        <f>IF(A45="","",IF(H45=0,360,360-H45))</f>
        <v>360</v>
      </c>
      <c r="K45" s="105"/>
      <c r="L45" s="75"/>
      <c r="M45" s="75"/>
    </row>
    <row r="46" spans="1:12" ht="17.25" customHeight="1">
      <c r="A46" s="59"/>
      <c r="B46" s="8"/>
      <c r="C46" s="9"/>
      <c r="D46" s="60"/>
      <c r="E46" s="60"/>
      <c r="F46" s="60"/>
      <c r="G46" s="61"/>
      <c r="H46" s="61"/>
      <c r="I46" s="25"/>
      <c r="J46" s="10"/>
      <c r="K46" s="59"/>
      <c r="L46" s="75"/>
    </row>
    <row r="47" spans="1:12" ht="9.75" customHeight="1">
      <c r="A47" s="149"/>
      <c r="B47" s="149"/>
      <c r="C47" s="149"/>
      <c r="D47" s="149"/>
      <c r="E47" s="149"/>
      <c r="F47" s="149"/>
      <c r="G47" s="149"/>
      <c r="H47" s="149"/>
      <c r="I47" s="149"/>
      <c r="J47" s="149"/>
      <c r="K47" s="59"/>
      <c r="L47" s="75"/>
    </row>
    <row r="48" spans="1:12" ht="25.5" customHeight="1">
      <c r="A48" s="116" t="s">
        <v>24</v>
      </c>
      <c r="B48" s="117"/>
      <c r="C48" s="117"/>
      <c r="D48" s="117"/>
      <c r="E48" s="117"/>
      <c r="F48" s="117"/>
      <c r="G48" s="117"/>
      <c r="H48" s="117"/>
      <c r="I48" s="117"/>
      <c r="J48" s="117"/>
      <c r="K48" s="59"/>
      <c r="L48" s="75"/>
    </row>
    <row r="49" spans="1:12" ht="19.5" customHeight="1">
      <c r="A49" s="150" t="s">
        <v>50</v>
      </c>
      <c r="B49" s="151"/>
      <c r="C49" s="151"/>
      <c r="D49" s="151"/>
      <c r="E49" s="151"/>
      <c r="F49" s="151"/>
      <c r="G49" s="151"/>
      <c r="H49" s="151"/>
      <c r="I49" s="151"/>
      <c r="J49" s="151"/>
      <c r="K49" s="59"/>
      <c r="L49" s="75"/>
    </row>
    <row r="50" spans="1:13" ht="16.5" customHeight="1" thickBot="1">
      <c r="A50" s="8"/>
      <c r="B50" s="8"/>
      <c r="C50" s="9"/>
      <c r="D50" s="10"/>
      <c r="E50" s="11"/>
      <c r="F50" s="11"/>
      <c r="G50" s="11"/>
      <c r="H50" s="9"/>
      <c r="I50" s="25"/>
      <c r="J50" s="10"/>
      <c r="K50" s="59"/>
      <c r="L50" s="75"/>
      <c r="M50" s="75"/>
    </row>
    <row r="51" spans="1:13" ht="24" customHeight="1" thickBot="1" thickTop="1">
      <c r="A51" s="126" t="s">
        <v>48</v>
      </c>
      <c r="B51" s="127"/>
      <c r="C51" s="7">
        <v>5192.93</v>
      </c>
      <c r="D51" s="24"/>
      <c r="E51" s="113" t="s">
        <v>47</v>
      </c>
      <c r="F51" s="124"/>
      <c r="G51" s="114"/>
      <c r="H51" s="7">
        <v>5570.13</v>
      </c>
      <c r="I51" s="25"/>
      <c r="J51" s="136">
        <f>ROUND((H51-C51)/12,2)</f>
        <v>31.43</v>
      </c>
      <c r="K51" s="59"/>
      <c r="L51" s="75"/>
      <c r="M51" s="75"/>
    </row>
    <row r="52" spans="1:13" ht="7.5" customHeight="1" thickBot="1" thickTop="1">
      <c r="A52" s="8"/>
      <c r="B52" s="8"/>
      <c r="C52" s="9"/>
      <c r="D52" s="10"/>
      <c r="E52" s="11"/>
      <c r="F52" s="11"/>
      <c r="G52" s="11"/>
      <c r="H52" s="9"/>
      <c r="I52" s="25"/>
      <c r="J52" s="137"/>
      <c r="K52" s="59"/>
      <c r="L52" s="75"/>
      <c r="M52" s="75"/>
    </row>
    <row r="53" spans="1:13" ht="24" customHeight="1" thickBot="1" thickTop="1">
      <c r="A53" s="130" t="s">
        <v>8</v>
      </c>
      <c r="B53" s="131"/>
      <c r="C53" s="132"/>
      <c r="D53" s="26">
        <f>$H$51-$C$51</f>
        <v>377.1999999999998</v>
      </c>
      <c r="E53" s="27"/>
      <c r="F53" s="128" t="s">
        <v>0</v>
      </c>
      <c r="G53" s="129"/>
      <c r="H53" s="129"/>
      <c r="I53" s="129"/>
      <c r="J53" s="138"/>
      <c r="K53" s="59"/>
      <c r="L53" s="75"/>
      <c r="M53" s="75"/>
    </row>
    <row r="54" spans="1:13" ht="9.75" customHeight="1" thickTop="1">
      <c r="A54" s="8"/>
      <c r="B54" s="8"/>
      <c r="C54" s="9"/>
      <c r="D54" s="10"/>
      <c r="E54" s="11"/>
      <c r="F54" s="11"/>
      <c r="G54" s="11"/>
      <c r="H54" s="9"/>
      <c r="I54" s="25"/>
      <c r="J54" s="10"/>
      <c r="K54" s="59"/>
      <c r="L54" s="75"/>
      <c r="M54" s="75"/>
    </row>
    <row r="55" spans="1:13" ht="27.75" customHeight="1">
      <c r="A55" s="110" t="s">
        <v>49</v>
      </c>
      <c r="B55" s="90"/>
      <c r="C55" s="46">
        <f>IF(A55="","",$C$51)</f>
        <v>5192.93</v>
      </c>
      <c r="D55" s="46">
        <f>IF(A55="","",$H$51)</f>
        <v>5570.13</v>
      </c>
      <c r="E55" s="47">
        <f>IF(A55="","",IF(H55=0,(D55-C55),ROUND((D55-C55)-((D55-C55)/360)*H55,3)))</f>
        <v>377.1999999999998</v>
      </c>
      <c r="F55" s="47"/>
      <c r="G55" s="48">
        <f>IF(A55="","",ROUND((E55+F55),2))</f>
        <v>377.2</v>
      </c>
      <c r="H55" s="6">
        <v>0</v>
      </c>
      <c r="I55" s="49"/>
      <c r="J55" s="50">
        <f>IF(A55="","",IF(H55=0,360,360-H55))</f>
        <v>360</v>
      </c>
      <c r="K55" s="105"/>
      <c r="L55" s="75"/>
      <c r="M55" s="75"/>
    </row>
    <row r="56" spans="1:13" ht="24" customHeight="1">
      <c r="A56" s="59"/>
      <c r="B56" s="8"/>
      <c r="C56" s="9"/>
      <c r="D56" s="60"/>
      <c r="E56" s="60"/>
      <c r="F56" s="60"/>
      <c r="G56" s="61"/>
      <c r="H56" s="61"/>
      <c r="I56" s="25"/>
      <c r="J56" s="10"/>
      <c r="K56" s="59"/>
      <c r="L56" s="75"/>
      <c r="M56" s="75"/>
    </row>
    <row r="57" spans="1:13" ht="18.75">
      <c r="A57" s="62"/>
      <c r="B57" s="63"/>
      <c r="C57" s="63"/>
      <c r="D57" s="63"/>
      <c r="E57" s="63"/>
      <c r="F57" s="70"/>
      <c r="G57" s="108"/>
      <c r="H57" s="108"/>
      <c r="I57" s="108"/>
      <c r="J57" s="70"/>
      <c r="K57" s="59"/>
      <c r="L57" s="75"/>
      <c r="M57" s="75"/>
    </row>
    <row r="58" spans="1:13" ht="18.75">
      <c r="A58" s="67"/>
      <c r="B58" s="68"/>
      <c r="C58" s="68"/>
      <c r="D58" s="68"/>
      <c r="E58" s="68"/>
      <c r="F58" s="69"/>
      <c r="G58" s="76"/>
      <c r="H58" s="76"/>
      <c r="I58" s="76"/>
      <c r="J58" s="69"/>
      <c r="K58" s="75"/>
      <c r="L58" s="75"/>
      <c r="M58" s="75"/>
    </row>
    <row r="59" spans="1:13" ht="18.75">
      <c r="A59" s="67"/>
      <c r="B59" s="68"/>
      <c r="C59" s="68"/>
      <c r="D59" s="68"/>
      <c r="E59" s="68"/>
      <c r="F59" s="69"/>
      <c r="G59" s="69"/>
      <c r="H59" s="69"/>
      <c r="I59" s="69"/>
      <c r="J59" s="69"/>
      <c r="K59" s="75"/>
      <c r="L59" s="75"/>
      <c r="M59" s="75"/>
    </row>
    <row r="60" spans="5:10" ht="20.25" customHeight="1">
      <c r="E60" s="5"/>
      <c r="F60" s="125"/>
      <c r="G60" s="125"/>
      <c r="H60" s="125"/>
      <c r="I60" s="125"/>
      <c r="J60" s="125"/>
    </row>
  </sheetData>
  <sheetProtection password="8E36" sheet="1"/>
  <mergeCells count="40">
    <mergeCell ref="A48:J48"/>
    <mergeCell ref="A49:J49"/>
    <mergeCell ref="A39:J39"/>
    <mergeCell ref="A41:B41"/>
    <mergeCell ref="E41:G41"/>
    <mergeCell ref="J41:J43"/>
    <mergeCell ref="A43:C43"/>
    <mergeCell ref="F43:I43"/>
    <mergeCell ref="J33:J35"/>
    <mergeCell ref="A35:C35"/>
    <mergeCell ref="F35:I35"/>
    <mergeCell ref="A47:J47"/>
    <mergeCell ref="F13:G13"/>
    <mergeCell ref="I11:I13"/>
    <mergeCell ref="A13:B13"/>
    <mergeCell ref="A53:C53"/>
    <mergeCell ref="F53:I53"/>
    <mergeCell ref="A17:G17"/>
    <mergeCell ref="A23:J23"/>
    <mergeCell ref="A31:J31"/>
    <mergeCell ref="A33:B33"/>
    <mergeCell ref="E33:G33"/>
    <mergeCell ref="E25:G25"/>
    <mergeCell ref="F60:J60"/>
    <mergeCell ref="A11:B11"/>
    <mergeCell ref="A25:B25"/>
    <mergeCell ref="F27:I27"/>
    <mergeCell ref="A27:C27"/>
    <mergeCell ref="A51:B51"/>
    <mergeCell ref="E51:G51"/>
    <mergeCell ref="J51:J53"/>
    <mergeCell ref="J25:J27"/>
    <mergeCell ref="F11:G11"/>
    <mergeCell ref="A4:J4"/>
    <mergeCell ref="A6:J6"/>
    <mergeCell ref="A2:J2"/>
    <mergeCell ref="D8:F8"/>
    <mergeCell ref="A7:J7"/>
    <mergeCell ref="F10:J10"/>
    <mergeCell ref="A10:B10"/>
  </mergeCells>
  <printOptions horizontalCentered="1"/>
  <pageMargins left="0.3937007874015748" right="0.3937007874015748" top="0.32" bottom="0.33" header="0.2362204724409449" footer="0.2755905511811024"/>
  <pageSetup fitToHeight="1" fitToWidth="1" horizontalDpi="360" verticalDpi="360" orientation="portrait" paperSize="9" scale="6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zoomScalePageLayoutView="0" workbookViewId="0" topLeftCell="A43">
      <selection activeCell="M48" sqref="M48"/>
    </sheetView>
  </sheetViews>
  <sheetFormatPr defaultColWidth="9.140625" defaultRowHeight="12.75"/>
  <cols>
    <col min="1" max="1" width="31.8515625" style="0" customWidth="1"/>
    <col min="2" max="2" width="3.421875" style="4" customWidth="1"/>
    <col min="3" max="3" width="13.8515625" style="0" customWidth="1"/>
    <col min="4" max="4" width="13.8515625" style="1" customWidth="1"/>
    <col min="5" max="5" width="12.8515625" style="1" customWidth="1"/>
    <col min="6" max="7" width="11.8515625" style="1" customWidth="1"/>
    <col min="8" max="8" width="12.8515625" style="1" customWidth="1"/>
    <col min="9" max="9" width="11.57421875" style="1" customWidth="1"/>
    <col min="10" max="10" width="13.7109375" style="1" customWidth="1"/>
    <col min="11" max="11" width="12.8515625" style="0" bestFit="1" customWidth="1"/>
  </cols>
  <sheetData>
    <row r="1" spans="1:12" ht="15.75" customHeight="1" thickBot="1">
      <c r="A1" s="80"/>
      <c r="B1" s="80"/>
      <c r="C1" s="80"/>
      <c r="D1" s="80"/>
      <c r="E1" s="80"/>
      <c r="F1" s="80"/>
      <c r="G1" s="80"/>
      <c r="H1" s="80"/>
      <c r="I1" s="80"/>
      <c r="J1" s="80"/>
      <c r="K1" s="59"/>
      <c r="L1" s="75"/>
    </row>
    <row r="2" spans="1:12" ht="26.25" customHeight="1" thickBot="1" thickTop="1">
      <c r="A2" s="118" t="s">
        <v>17</v>
      </c>
      <c r="B2" s="119"/>
      <c r="C2" s="119"/>
      <c r="D2" s="119"/>
      <c r="E2" s="119"/>
      <c r="F2" s="119"/>
      <c r="G2" s="119"/>
      <c r="H2" s="119"/>
      <c r="I2" s="119"/>
      <c r="J2" s="120"/>
      <c r="K2" s="59"/>
      <c r="L2" s="75"/>
    </row>
    <row r="3" spans="1:12" ht="6" customHeight="1" thickTop="1">
      <c r="A3" s="73"/>
      <c r="B3" s="73"/>
      <c r="C3" s="73"/>
      <c r="D3" s="73"/>
      <c r="E3" s="73"/>
      <c r="F3" s="73"/>
      <c r="G3" s="73"/>
      <c r="H3" s="73"/>
      <c r="I3" s="73"/>
      <c r="J3" s="73"/>
      <c r="K3" s="59"/>
      <c r="L3" s="75"/>
    </row>
    <row r="4" spans="1:12" ht="15.75" customHeight="1">
      <c r="A4" s="115" t="s">
        <v>18</v>
      </c>
      <c r="B4" s="115"/>
      <c r="C4" s="115"/>
      <c r="D4" s="115"/>
      <c r="E4" s="115"/>
      <c r="F4" s="115"/>
      <c r="G4" s="115"/>
      <c r="H4" s="115"/>
      <c r="I4" s="115"/>
      <c r="J4" s="115"/>
      <c r="K4" s="59"/>
      <c r="L4" s="75"/>
    </row>
    <row r="5" spans="1:12" ht="1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59"/>
      <c r="L5" s="75"/>
    </row>
    <row r="6" spans="1:12" ht="25.5" customHeight="1">
      <c r="A6" s="116" t="s">
        <v>2</v>
      </c>
      <c r="B6" s="117"/>
      <c r="C6" s="117"/>
      <c r="D6" s="117"/>
      <c r="E6" s="117"/>
      <c r="F6" s="117"/>
      <c r="G6" s="117"/>
      <c r="H6" s="117"/>
      <c r="I6" s="117"/>
      <c r="J6" s="117"/>
      <c r="K6" s="59"/>
      <c r="L6" s="75"/>
    </row>
    <row r="7" spans="1:12" ht="13.5" customHeight="1" thickBo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59"/>
      <c r="L7" s="75"/>
    </row>
    <row r="8" spans="1:12" ht="31.5" customHeight="1" thickBot="1" thickTop="1">
      <c r="A8" s="13"/>
      <c r="B8" s="13"/>
      <c r="C8" s="13"/>
      <c r="D8" s="121" t="s">
        <v>19</v>
      </c>
      <c r="E8" s="122"/>
      <c r="F8" s="123"/>
      <c r="G8" s="45"/>
      <c r="H8" s="13"/>
      <c r="I8" s="15"/>
      <c r="J8" s="15"/>
      <c r="K8" s="59"/>
      <c r="L8" s="75"/>
    </row>
    <row r="9" spans="1:12" ht="10.5" customHeight="1" thickTop="1">
      <c r="A9" s="13"/>
      <c r="B9" s="13"/>
      <c r="C9" s="13"/>
      <c r="D9" s="74"/>
      <c r="E9" s="74"/>
      <c r="F9" s="74"/>
      <c r="G9" s="45"/>
      <c r="H9" s="15"/>
      <c r="I9" s="15"/>
      <c r="J9" s="15"/>
      <c r="K9" s="59"/>
      <c r="L9" s="75"/>
    </row>
    <row r="10" spans="1:12" ht="20.25" customHeight="1" thickBot="1">
      <c r="A10" s="135" t="s">
        <v>14</v>
      </c>
      <c r="B10" s="135"/>
      <c r="C10" s="82" t="s">
        <v>26</v>
      </c>
      <c r="D10" s="81" t="s">
        <v>25</v>
      </c>
      <c r="E10" s="30"/>
      <c r="F10" s="157" t="s">
        <v>21</v>
      </c>
      <c r="G10" s="134"/>
      <c r="H10" s="134"/>
      <c r="I10" s="134"/>
      <c r="J10" s="134"/>
      <c r="K10" s="59"/>
      <c r="L10" s="75"/>
    </row>
    <row r="11" spans="1:12" ht="22.5" customHeight="1" thickBot="1" thickTop="1">
      <c r="A11" s="126" t="s">
        <v>43</v>
      </c>
      <c r="B11" s="127"/>
      <c r="C11" s="53">
        <v>21125.34</v>
      </c>
      <c r="D11" s="58">
        <f>ROUND($C$11-($C$11*2%),2)</f>
        <v>20702.83</v>
      </c>
      <c r="E11" s="30"/>
      <c r="F11" s="113" t="s">
        <v>23</v>
      </c>
      <c r="G11" s="114"/>
      <c r="H11" s="53">
        <v>21880.9</v>
      </c>
      <c r="I11" s="112"/>
      <c r="J11" s="58">
        <f>ROUND($H$11-($H$11*2%),2)</f>
        <v>21443.28</v>
      </c>
      <c r="K11" s="59"/>
      <c r="L11" s="75"/>
    </row>
    <row r="12" spans="1:12" s="35" customFormat="1" ht="7.5" customHeight="1" thickBot="1" thickTop="1">
      <c r="A12" s="36"/>
      <c r="B12" s="36"/>
      <c r="C12" s="37"/>
      <c r="D12" s="38"/>
      <c r="E12" s="30"/>
      <c r="F12" s="39"/>
      <c r="G12" s="39"/>
      <c r="H12" s="37"/>
      <c r="I12" s="41"/>
      <c r="J12" s="34"/>
      <c r="K12" s="102"/>
      <c r="L12" s="77"/>
    </row>
    <row r="13" spans="1:12" ht="19.5" customHeight="1" thickBot="1" thickTop="1">
      <c r="A13" s="164" t="s">
        <v>15</v>
      </c>
      <c r="B13" s="165"/>
      <c r="C13" s="54">
        <f>$H$11-$C$11</f>
        <v>755.5600000000013</v>
      </c>
      <c r="D13" s="56">
        <f>$J$11-$D$11</f>
        <v>740.4499999999971</v>
      </c>
      <c r="E13" s="170"/>
      <c r="F13" s="166" t="s">
        <v>13</v>
      </c>
      <c r="G13" s="167"/>
      <c r="H13" s="54">
        <f>ROUND((H11-C11)/12,2)</f>
        <v>62.96</v>
      </c>
      <c r="I13" s="83" t="s">
        <v>27</v>
      </c>
      <c r="J13" s="56">
        <f>ROUND((J11-D11)/12,2)</f>
        <v>61.7</v>
      </c>
      <c r="K13" s="59"/>
      <c r="L13" s="75"/>
    </row>
    <row r="14" spans="1:12" ht="6.75" customHeight="1" thickBot="1" thickTop="1">
      <c r="A14" s="8"/>
      <c r="B14" s="8"/>
      <c r="C14" s="28"/>
      <c r="D14" s="29"/>
      <c r="E14" s="170"/>
      <c r="F14" s="11"/>
      <c r="G14" s="11"/>
      <c r="H14" s="9"/>
      <c r="I14" s="44"/>
      <c r="J14" s="32"/>
      <c r="K14" s="59"/>
      <c r="L14" s="75"/>
    </row>
    <row r="15" spans="1:12" ht="15.75" customHeight="1" thickBot="1" thickTop="1">
      <c r="A15" s="168" t="s">
        <v>16</v>
      </c>
      <c r="B15" s="169"/>
      <c r="C15" s="55">
        <v>7.92</v>
      </c>
      <c r="D15" s="57">
        <f>C15-(C15*2%)</f>
        <v>7.7616</v>
      </c>
      <c r="E15" s="42"/>
      <c r="F15" s="158" t="s">
        <v>16</v>
      </c>
      <c r="G15" s="159"/>
      <c r="H15" s="55">
        <v>8.21</v>
      </c>
      <c r="I15" s="43"/>
      <c r="J15" s="57">
        <f>H15-(H15*2%)</f>
        <v>8.045800000000002</v>
      </c>
      <c r="K15" s="59"/>
      <c r="L15" s="75"/>
    </row>
    <row r="16" spans="1:12" ht="7.5" customHeight="1" thickBot="1" thickTop="1">
      <c r="A16" s="13"/>
      <c r="B16" s="13"/>
      <c r="C16" s="13"/>
      <c r="D16" s="13"/>
      <c r="E16" s="91"/>
      <c r="F16" s="45"/>
      <c r="G16" s="45"/>
      <c r="H16" s="15"/>
      <c r="I16" s="91"/>
      <c r="J16" s="15"/>
      <c r="K16" s="59"/>
      <c r="L16" s="75"/>
    </row>
    <row r="17" spans="1:12" ht="15.75" customHeight="1" thickBot="1" thickTop="1">
      <c r="A17" s="168" t="s">
        <v>16</v>
      </c>
      <c r="B17" s="169"/>
      <c r="C17" s="55">
        <v>13.2</v>
      </c>
      <c r="D17" s="57">
        <f>C17-(C17*2%)</f>
        <v>12.936</v>
      </c>
      <c r="E17" s="43"/>
      <c r="F17" s="158" t="s">
        <v>16</v>
      </c>
      <c r="G17" s="159"/>
      <c r="H17" s="55">
        <v>13.68</v>
      </c>
      <c r="I17" s="43"/>
      <c r="J17" s="57">
        <f>H17-(H17*2%)</f>
        <v>13.4064</v>
      </c>
      <c r="K17" s="59"/>
      <c r="L17" s="75"/>
    </row>
    <row r="18" spans="1:12" ht="9.75" customHeight="1" thickBot="1" thickTop="1">
      <c r="A18" s="12"/>
      <c r="B18" s="13"/>
      <c r="C18" s="12"/>
      <c r="D18" s="12"/>
      <c r="E18" s="14"/>
      <c r="F18" s="14"/>
      <c r="G18" s="14"/>
      <c r="H18" s="15"/>
      <c r="I18" s="15"/>
      <c r="J18" s="15"/>
      <c r="K18" s="59"/>
      <c r="L18" s="75"/>
    </row>
    <row r="19" spans="1:12" s="2" customFormat="1" ht="41.25" customHeight="1" thickBot="1" thickTop="1">
      <c r="A19" s="92" t="s">
        <v>35</v>
      </c>
      <c r="B19" s="16"/>
      <c r="C19" s="17" t="s">
        <v>3</v>
      </c>
      <c r="D19" s="18" t="s">
        <v>4</v>
      </c>
      <c r="E19" s="19" t="s">
        <v>5</v>
      </c>
      <c r="F19" s="20" t="s">
        <v>6</v>
      </c>
      <c r="G19" s="21" t="s">
        <v>20</v>
      </c>
      <c r="H19" s="22" t="s">
        <v>7</v>
      </c>
      <c r="I19" s="20" t="s">
        <v>12</v>
      </c>
      <c r="J19" s="23" t="s">
        <v>1</v>
      </c>
      <c r="K19" s="103"/>
      <c r="L19" s="78"/>
    </row>
    <row r="20" spans="1:12" s="3" customFormat="1" ht="24" customHeight="1" thickBot="1" thickTop="1">
      <c r="A20" s="16"/>
      <c r="B20" s="16"/>
      <c r="C20" s="84"/>
      <c r="D20" s="84"/>
      <c r="E20" s="84"/>
      <c r="F20" s="84"/>
      <c r="G20" s="85"/>
      <c r="H20" s="84"/>
      <c r="I20" s="84"/>
      <c r="J20" s="84"/>
      <c r="K20" s="104"/>
      <c r="L20" s="79"/>
    </row>
    <row r="21" spans="1:12" s="3" customFormat="1" ht="25.5" customHeight="1" thickBot="1" thickTop="1">
      <c r="A21" s="144" t="s">
        <v>37</v>
      </c>
      <c r="B21" s="145"/>
      <c r="C21" s="145"/>
      <c r="D21" s="145"/>
      <c r="E21" s="145"/>
      <c r="F21" s="145"/>
      <c r="G21" s="145"/>
      <c r="H21" s="99"/>
      <c r="I21" s="99"/>
      <c r="J21" s="100"/>
      <c r="K21" s="104"/>
      <c r="L21" s="79"/>
    </row>
    <row r="22" spans="1:12" s="3" customFormat="1" ht="11.25" customHeight="1" thickTop="1">
      <c r="A22" s="16"/>
      <c r="B22" s="16"/>
      <c r="C22" s="84"/>
      <c r="D22" s="84"/>
      <c r="E22" s="84"/>
      <c r="F22" s="84"/>
      <c r="G22" s="85"/>
      <c r="H22" s="84"/>
      <c r="I22" s="84"/>
      <c r="J22" s="84"/>
      <c r="K22" s="104"/>
      <c r="L22" s="79"/>
    </row>
    <row r="23" spans="1:12" ht="25.5" customHeight="1">
      <c r="A23" s="110" t="s">
        <v>33</v>
      </c>
      <c r="B23" s="90"/>
      <c r="C23" s="46">
        <f>IF(A23="","",($C$11/12*3)+(($C$11/12*3)+($C$15*3))+(($C$11/12*6)+($C$17*6)))</f>
        <v>21228.300000000003</v>
      </c>
      <c r="D23" s="46">
        <f>IF(A23="","",($H$11/12*3)+(($H$11/12*3)+($H$15*3))+(($H$11/12*6)+($H$17*6)))</f>
        <v>21987.61</v>
      </c>
      <c r="E23" s="47">
        <f>IF(A23="","",IF(H23=0,(D23-C23),ROUND((D23-C23)-((D23-C23)/360)*H23,3)))</f>
        <v>759.3099999999977</v>
      </c>
      <c r="F23" s="47">
        <f>IF(A23="","",IF(H23=0,$H$13+$H$17-$C$17,(ROUND(($H$13+$H$17-$C$17)/12*I23,2))))</f>
        <v>63.44</v>
      </c>
      <c r="G23" s="48">
        <f>IF(A23="","",ROUND((E23+F23),2))</f>
        <v>822.75</v>
      </c>
      <c r="H23" s="6">
        <v>0</v>
      </c>
      <c r="I23" s="49">
        <f>IF(A23="","",IF(AND((J23&lt;=360),(J23&gt;=345)),12,0)-IF(AND((J23&lt;=344),(J23&gt;=315)),-11,0)-IF(AND((J23&lt;=314),(J23&gt;=285)),-10,0)-IF(AND((J23&lt;=284),(J23&gt;=255)),-9,0)-IF(AND((J23&lt;=254),(J23&gt;=225)),-8,0)-IF(AND((J23&lt;=224),(J23&gt;=195)),-7,0)-IF(AND((J23&lt;=194),(J23&gt;=165)),-6,0)-IF(AND((J23&lt;=164),(J23&gt;=135)),-5,0)-IF(AND((J23&lt;=134),(J23&gt;=105)),-4,0)-IF(AND((J23&lt;=104),(J23&gt;=75)),-3,0)-IF(AND((J23&lt;=74),(J23&gt;=45)),-2,0)-IF(AND((J23&lt;=44),(J23&gt;=15)),-1,0))</f>
        <v>12</v>
      </c>
      <c r="J23" s="50">
        <f>IF(A23="","",IF(H23=0,360,360-H23))</f>
        <v>360</v>
      </c>
      <c r="K23" s="105"/>
      <c r="L23" s="75"/>
    </row>
    <row r="24" spans="1:12" s="4" customFormat="1" ht="24" customHeight="1">
      <c r="A24" s="101" t="s">
        <v>36</v>
      </c>
      <c r="B24" s="93"/>
      <c r="C24" s="94"/>
      <c r="D24" s="94"/>
      <c r="E24" s="95"/>
      <c r="F24" s="95"/>
      <c r="G24" s="96"/>
      <c r="H24" s="106"/>
      <c r="I24" s="97"/>
      <c r="J24" s="98"/>
      <c r="K24" s="107"/>
      <c r="L24" s="77"/>
    </row>
    <row r="25" spans="1:12" ht="25.5" customHeight="1">
      <c r="A25" s="111" t="s">
        <v>33</v>
      </c>
      <c r="B25" s="90"/>
      <c r="C25" s="51">
        <f>IF(A25="","",($D$11/12*3)+(($D$11/12*3)+($D$15*3))+(($D$11/12*6)+($D$17*6)))</f>
        <v>20803.730800000005</v>
      </c>
      <c r="D25" s="51">
        <f>IF(A25="","",($J$11/12*3)+(($J$11/12*3)+($J$15*3))+(($J$11/12*6)+($J$17*6)))</f>
        <v>21547.855799999998</v>
      </c>
      <c r="E25" s="52">
        <f>IF(A25="","",IF(H25=0,(D25-C25),ROUND((D25-C25)-((D25-C25)/360)*H25,3)))</f>
        <v>744.1249999999927</v>
      </c>
      <c r="F25" s="52">
        <f>IF(A25="","",IF(H25=0,$J$13+$J$17-$D$17,(ROUND(($J$13+$J$17-$D$17)/12*I25,2))))</f>
        <v>62.17040000000001</v>
      </c>
      <c r="G25" s="48">
        <f>IF(A25="","",ROUND((E25+F25),2))</f>
        <v>806.3</v>
      </c>
      <c r="H25" s="6">
        <v>0</v>
      </c>
      <c r="I25" s="49">
        <f>IF(A25="","",IF(AND((J25&lt;=360),(J25&gt;=345)),12,0)-IF(AND((J25&lt;=344),(J25&gt;=315)),-11,0)-IF(AND((J25&lt;=314),(J25&gt;=285)),-10,0)-IF(AND((J25&lt;=284),(J25&gt;=255)),-9,0)-IF(AND((J25&lt;=254),(J25&gt;=225)),-8,0)-IF(AND((J25&lt;=224),(J25&gt;=195)),-7,0)-IF(AND((J25&lt;=194),(J25&gt;=165)),-6,0)-IF(AND((J25&lt;=164),(J25&gt;=135)),-5,0)-IF(AND((J25&lt;=134),(J25&gt;=105)),-4,0)-IF(AND((J25&lt;=104),(J25&gt;=75)),-3,0)-IF(AND((J25&lt;=74),(J25&gt;=45)),-2,0)-IF(AND((J25&lt;=44),(J25&gt;=15)),-1,0))</f>
        <v>12</v>
      </c>
      <c r="J25" s="50">
        <f>IF(A25="","",IF(H25=0,360,360-H25))</f>
        <v>360</v>
      </c>
      <c r="K25" s="105"/>
      <c r="L25" s="75"/>
    </row>
    <row r="26" spans="1:12" ht="24" customHeight="1" thickBot="1">
      <c r="A26" s="86"/>
      <c r="B26" s="86"/>
      <c r="C26" s="9"/>
      <c r="D26" s="9"/>
      <c r="E26" s="87"/>
      <c r="F26" s="87"/>
      <c r="G26" s="10"/>
      <c r="H26" s="88"/>
      <c r="I26" s="89"/>
      <c r="J26" s="88"/>
      <c r="K26" s="59"/>
      <c r="L26" s="75"/>
    </row>
    <row r="27" spans="1:12" s="3" customFormat="1" ht="25.5" customHeight="1" thickBot="1" thickTop="1">
      <c r="A27" s="146" t="s">
        <v>38</v>
      </c>
      <c r="B27" s="147"/>
      <c r="C27" s="147"/>
      <c r="D27" s="147"/>
      <c r="E27" s="147"/>
      <c r="F27" s="147"/>
      <c r="G27" s="147"/>
      <c r="H27" s="147"/>
      <c r="I27" s="147"/>
      <c r="J27" s="148"/>
      <c r="K27" s="104"/>
      <c r="L27" s="79"/>
    </row>
    <row r="28" spans="1:12" ht="16.5" customHeight="1" thickBot="1" thickTop="1">
      <c r="A28" s="86"/>
      <c r="B28" s="86"/>
      <c r="C28" s="9"/>
      <c r="D28" s="9"/>
      <c r="E28" s="87"/>
      <c r="F28" s="87"/>
      <c r="G28" s="10"/>
      <c r="H28" s="88"/>
      <c r="I28" s="89"/>
      <c r="J28" s="88"/>
      <c r="K28" s="59"/>
      <c r="L28" s="75"/>
    </row>
    <row r="29" spans="1:12" ht="22.5" customHeight="1" thickBot="1" thickTop="1">
      <c r="A29" s="126" t="s">
        <v>42</v>
      </c>
      <c r="B29" s="127"/>
      <c r="C29" s="31">
        <v>21880.9</v>
      </c>
      <c r="D29" s="24"/>
      <c r="E29" s="113" t="s">
        <v>22</v>
      </c>
      <c r="F29" s="124"/>
      <c r="G29" s="114"/>
      <c r="H29" s="31">
        <v>23112.3</v>
      </c>
      <c r="I29" s="25"/>
      <c r="J29" s="136">
        <f>ROUND((H29-C29)/12,2)</f>
        <v>102.62</v>
      </c>
      <c r="K29" s="59"/>
      <c r="L29" s="75"/>
    </row>
    <row r="30" spans="1:12" ht="7.5" customHeight="1" thickBot="1" thickTop="1">
      <c r="A30" s="8"/>
      <c r="B30" s="8"/>
      <c r="C30" s="9"/>
      <c r="D30" s="10"/>
      <c r="E30" s="11"/>
      <c r="F30" s="11"/>
      <c r="G30" s="11"/>
      <c r="H30" s="9"/>
      <c r="I30" s="25"/>
      <c r="J30" s="137"/>
      <c r="K30" s="59"/>
      <c r="L30" s="75"/>
    </row>
    <row r="31" spans="1:12" ht="18" customHeight="1" thickBot="1" thickTop="1">
      <c r="A31" s="130" t="s">
        <v>8</v>
      </c>
      <c r="B31" s="131"/>
      <c r="C31" s="132"/>
      <c r="D31" s="26">
        <f>$H$29-$C$29</f>
        <v>1231.3999999999978</v>
      </c>
      <c r="E31" s="27"/>
      <c r="F31" s="128" t="s">
        <v>0</v>
      </c>
      <c r="G31" s="129"/>
      <c r="H31" s="129"/>
      <c r="I31" s="129"/>
      <c r="J31" s="138"/>
      <c r="K31" s="59"/>
      <c r="L31" s="75"/>
    </row>
    <row r="32" spans="1:12" ht="9.75" customHeight="1" thickBot="1" thickTop="1">
      <c r="A32" s="8"/>
      <c r="B32" s="8"/>
      <c r="C32" s="9"/>
      <c r="D32" s="10"/>
      <c r="E32" s="11"/>
      <c r="F32" s="11"/>
      <c r="G32" s="11"/>
      <c r="H32" s="9"/>
      <c r="I32" s="25"/>
      <c r="J32" s="10"/>
      <c r="K32" s="59"/>
      <c r="L32" s="75"/>
    </row>
    <row r="33" spans="1:12" ht="15.75" customHeight="1" thickBot="1" thickTop="1">
      <c r="A33" s="160" t="s">
        <v>16</v>
      </c>
      <c r="B33" s="161"/>
      <c r="C33" s="71">
        <v>8.21</v>
      </c>
      <c r="D33" s="71">
        <v>13.68</v>
      </c>
      <c r="E33" s="27"/>
      <c r="F33" s="162" t="s">
        <v>16</v>
      </c>
      <c r="G33" s="163"/>
      <c r="H33" s="71">
        <v>8.67</v>
      </c>
      <c r="I33" s="71">
        <v>14.45</v>
      </c>
      <c r="J33" s="72"/>
      <c r="K33" s="59"/>
      <c r="L33" s="75"/>
    </row>
    <row r="34" spans="1:12" ht="9.75" customHeight="1" thickTop="1">
      <c r="A34" s="8"/>
      <c r="B34" s="8"/>
      <c r="C34" s="9"/>
      <c r="D34" s="10"/>
      <c r="E34" s="11"/>
      <c r="F34" s="11"/>
      <c r="G34" s="11"/>
      <c r="H34" s="9"/>
      <c r="I34" s="25"/>
      <c r="J34" s="10"/>
      <c r="K34" s="59"/>
      <c r="L34" s="75"/>
    </row>
    <row r="35" spans="1:12" ht="25.5" customHeight="1">
      <c r="A35" s="110" t="s">
        <v>34</v>
      </c>
      <c r="B35" s="90"/>
      <c r="C35" s="46">
        <f>IF(A35="","",($C$29/12*3)+(($C$29/12*3)+($C$33*3))+(($C$29/12*6)+($D$33*6)))</f>
        <v>21987.61</v>
      </c>
      <c r="D35" s="46">
        <f>IF(A35="","",($H$29/12*3)+(($H$29/12*3)+($H$33*3))+(($H$29/12*6)+($I$33*6)))</f>
        <v>23225.010000000002</v>
      </c>
      <c r="E35" s="47">
        <f>IF(A35="","",IF(H35=0,(D35-C35),ROUND((D35-C35)-((D35-C35)/360)*H35,3)))</f>
        <v>1237.4000000000015</v>
      </c>
      <c r="F35" s="47">
        <f>IF(A35="","",IF(H35=0,$J$29+$I$33-$D$33,(ROUND(($J$29+$I$33-$D$33)/12*I35,2))))</f>
        <v>103.39000000000001</v>
      </c>
      <c r="G35" s="48">
        <f>IF(A35="","",ROUND((E35+F35),2))</f>
        <v>1340.79</v>
      </c>
      <c r="H35" s="6">
        <v>0</v>
      </c>
      <c r="I35" s="49">
        <f>IF(A35="","",IF(AND((J35&lt;=360),(J35&gt;=345)),12,0)-IF(AND((J35&lt;=344),(J35&gt;=315)),-11,0)-IF(AND((J35&lt;=314),(J35&gt;=285)),-10,0)-IF(AND((J35&lt;=284),(J35&gt;=255)),-9,0)-IF(AND((J35&lt;=254),(J35&gt;=225)),-8,0)-IF(AND((J35&lt;=224),(J35&gt;=195)),-7,0)-IF(AND((J35&lt;=194),(J35&gt;=165)),-6,0)-IF(AND((J35&lt;=164),(J35&gt;=135)),-5,0)-IF(AND((J35&lt;=134),(J35&gt;=105)),-4,0)-IF(AND((J35&lt;=104),(J35&gt;=75)),-3,0)-IF(AND((J35&lt;=74),(J35&gt;=45)),-2,0)-IF(AND((J35&lt;=44),(J35&gt;=15)),-1,0))</f>
        <v>12</v>
      </c>
      <c r="J35" s="50">
        <f>IF(A35="","",IF(H35=0,360,360-H35))</f>
        <v>360</v>
      </c>
      <c r="K35" s="105"/>
      <c r="L35" s="75"/>
    </row>
    <row r="36" spans="1:12" ht="24" customHeight="1" thickBot="1">
      <c r="A36" s="8"/>
      <c r="B36" s="8"/>
      <c r="C36" s="9"/>
      <c r="D36" s="10"/>
      <c r="E36" s="11"/>
      <c r="F36" s="11"/>
      <c r="G36" s="11"/>
      <c r="H36" s="9"/>
      <c r="I36" s="25"/>
      <c r="J36" s="10"/>
      <c r="K36" s="59"/>
      <c r="L36" s="75"/>
    </row>
    <row r="37" spans="1:12" s="3" customFormat="1" ht="25.5" customHeight="1" thickBot="1" thickTop="1">
      <c r="A37" s="146" t="s">
        <v>39</v>
      </c>
      <c r="B37" s="147"/>
      <c r="C37" s="147"/>
      <c r="D37" s="147"/>
      <c r="E37" s="147"/>
      <c r="F37" s="147"/>
      <c r="G37" s="147"/>
      <c r="H37" s="147"/>
      <c r="I37" s="147"/>
      <c r="J37" s="148"/>
      <c r="K37" s="104"/>
      <c r="L37" s="79"/>
    </row>
    <row r="38" spans="1:11" ht="16.5" customHeight="1" thickBot="1" thickTop="1">
      <c r="A38" s="59"/>
      <c r="B38" s="102"/>
      <c r="C38" s="59"/>
      <c r="D38" s="108"/>
      <c r="E38" s="108"/>
      <c r="F38" s="108"/>
      <c r="G38" s="108"/>
      <c r="H38" s="108"/>
      <c r="I38" s="108"/>
      <c r="J38" s="108"/>
      <c r="K38" s="109"/>
    </row>
    <row r="39" spans="1:12" ht="22.5" customHeight="1" thickBot="1" thickTop="1">
      <c r="A39" s="126" t="s">
        <v>41</v>
      </c>
      <c r="B39" s="127"/>
      <c r="C39" s="31">
        <v>19372.07</v>
      </c>
      <c r="D39" s="24"/>
      <c r="E39" s="113" t="s">
        <v>29</v>
      </c>
      <c r="F39" s="124"/>
      <c r="G39" s="114"/>
      <c r="H39" s="31">
        <v>20517.08</v>
      </c>
      <c r="I39" s="25"/>
      <c r="J39" s="136">
        <f>ROUND((H39-C39)/12,2)</f>
        <v>95.42</v>
      </c>
      <c r="K39" s="59"/>
      <c r="L39" s="75"/>
    </row>
    <row r="40" spans="1:12" ht="7.5" customHeight="1" thickBot="1" thickTop="1">
      <c r="A40" s="8"/>
      <c r="B40" s="8"/>
      <c r="C40" s="9"/>
      <c r="D40" s="10"/>
      <c r="E40" s="11"/>
      <c r="F40" s="11"/>
      <c r="G40" s="11"/>
      <c r="H40" s="9"/>
      <c r="I40" s="25"/>
      <c r="J40" s="137"/>
      <c r="K40" s="59"/>
      <c r="L40" s="75"/>
    </row>
    <row r="41" spans="1:12" ht="18" customHeight="1" thickBot="1" thickTop="1">
      <c r="A41" s="130" t="s">
        <v>8</v>
      </c>
      <c r="B41" s="131"/>
      <c r="C41" s="132"/>
      <c r="D41" s="26">
        <f>H39-C39</f>
        <v>1145.010000000002</v>
      </c>
      <c r="E41" s="27"/>
      <c r="F41" s="128" t="s">
        <v>0</v>
      </c>
      <c r="G41" s="129"/>
      <c r="H41" s="129"/>
      <c r="I41" s="129"/>
      <c r="J41" s="138"/>
      <c r="K41" s="59"/>
      <c r="L41" s="75"/>
    </row>
    <row r="42" spans="1:12" ht="9.75" customHeight="1" thickBot="1" thickTop="1">
      <c r="A42" s="8"/>
      <c r="B42" s="8"/>
      <c r="C42" s="9"/>
      <c r="D42" s="10"/>
      <c r="E42" s="11"/>
      <c r="F42" s="11"/>
      <c r="G42" s="11"/>
      <c r="H42" s="9"/>
      <c r="I42" s="25"/>
      <c r="J42" s="10"/>
      <c r="K42" s="59"/>
      <c r="L42" s="75"/>
    </row>
    <row r="43" spans="1:12" ht="15.75" customHeight="1" thickBot="1" thickTop="1">
      <c r="A43" s="160" t="s">
        <v>16</v>
      </c>
      <c r="B43" s="161"/>
      <c r="C43" s="71">
        <v>7.26</v>
      </c>
      <c r="D43" s="71">
        <v>12.11</v>
      </c>
      <c r="E43" s="27"/>
      <c r="F43" s="162" t="s">
        <v>16</v>
      </c>
      <c r="G43" s="163"/>
      <c r="H43" s="71">
        <v>7.69</v>
      </c>
      <c r="I43" s="71">
        <v>12.82</v>
      </c>
      <c r="J43" s="72"/>
      <c r="K43" s="59"/>
      <c r="L43" s="75"/>
    </row>
    <row r="44" spans="1:12" ht="9.75" customHeight="1" thickTop="1">
      <c r="A44" s="8"/>
      <c r="B44" s="8"/>
      <c r="C44" s="9"/>
      <c r="D44" s="10"/>
      <c r="E44" s="11"/>
      <c r="F44" s="11"/>
      <c r="G44" s="11"/>
      <c r="H44" s="9"/>
      <c r="I44" s="25"/>
      <c r="J44" s="10"/>
      <c r="K44" s="59"/>
      <c r="L44" s="75"/>
    </row>
    <row r="45" spans="1:12" ht="25.5" customHeight="1">
      <c r="A45" s="110" t="s">
        <v>31</v>
      </c>
      <c r="B45" s="90"/>
      <c r="C45" s="46">
        <f>IF(A45="","",($C$39/12*3)+(($C$39/12*3)+($C$43*3))+(($C$39/12*6)+($D$43*6)))</f>
        <v>19466.51</v>
      </c>
      <c r="D45" s="46">
        <f>IF(A45="","",($H$39/12*3)+(($H$39/12*3)+($H$43*3))+(($H$39/12*6)+($I$43*6)))</f>
        <v>20617.07</v>
      </c>
      <c r="E45" s="47">
        <f>IF(A45="","",IF(H45=0,(D45-C45),ROUND((D45-C45)-((D45-C45)/360)*H45,3)))</f>
        <v>1150.5600000000013</v>
      </c>
      <c r="F45" s="47">
        <f>IF(A45="","",IF(H45=0,$J$39+$I$43-$D$43,(ROUND(($J$39+$I$43-$D$43)/12*I45,2))))</f>
        <v>96.13000000000001</v>
      </c>
      <c r="G45" s="48">
        <f>IF(A45="","",ROUND((E45+F45),2))</f>
        <v>1246.69</v>
      </c>
      <c r="H45" s="6">
        <v>0</v>
      </c>
      <c r="I45" s="49">
        <f>IF(A45="","",IF(AND((J45&lt;=360),(J45&gt;=345)),12,0)-IF(AND((J45&lt;=344),(J45&gt;=315)),-11,0)-IF(AND((J45&lt;=314),(J45&gt;=285)),-10,0)-IF(AND((J45&lt;=284),(J45&gt;=255)),-9,0)-IF(AND((J45&lt;=254),(J45&gt;=225)),-8,0)-IF(AND((J45&lt;=224),(J45&gt;=195)),-7,0)-IF(AND((J45&lt;=194),(J45&gt;=165)),-6,0)-IF(AND((J45&lt;=164),(J45&gt;=135)),-5,0)-IF(AND((J45&lt;=134),(J45&gt;=105)),-4,0)-IF(AND((J45&lt;=104),(J45&gt;=75)),-3,0)-IF(AND((J45&lt;=74),(J45&gt;=45)),-2,0)-IF(AND((J45&lt;=44),(J45&gt;=15)),-1,0))</f>
        <v>12</v>
      </c>
      <c r="J45" s="50">
        <f>IF(A45="","",IF(H45=0,360,360-H45))</f>
        <v>360</v>
      </c>
      <c r="K45" s="105"/>
      <c r="L45" s="75"/>
    </row>
    <row r="46" spans="1:12" ht="24" customHeight="1" thickBot="1">
      <c r="A46" s="8"/>
      <c r="B46" s="8"/>
      <c r="C46" s="9"/>
      <c r="D46" s="10"/>
      <c r="E46" s="11"/>
      <c r="F46" s="11"/>
      <c r="G46" s="11"/>
      <c r="H46" s="9"/>
      <c r="I46" s="25"/>
      <c r="J46" s="10"/>
      <c r="K46" s="59"/>
      <c r="L46" s="75"/>
    </row>
    <row r="47" spans="1:12" s="3" customFormat="1" ht="25.5" customHeight="1" thickBot="1" thickTop="1">
      <c r="A47" s="146" t="s">
        <v>46</v>
      </c>
      <c r="B47" s="147"/>
      <c r="C47" s="147"/>
      <c r="D47" s="147"/>
      <c r="E47" s="147"/>
      <c r="F47" s="147"/>
      <c r="G47" s="147"/>
      <c r="H47" s="147"/>
      <c r="I47" s="147"/>
      <c r="J47" s="148"/>
      <c r="K47" s="104"/>
      <c r="L47" s="79"/>
    </row>
    <row r="48" spans="1:12" ht="13.5" customHeight="1" thickBot="1" thickTop="1">
      <c r="A48" s="59"/>
      <c r="B48" s="8"/>
      <c r="C48" s="9"/>
      <c r="D48" s="60"/>
      <c r="E48" s="60"/>
      <c r="F48" s="60"/>
      <c r="G48" s="61"/>
      <c r="H48" s="61"/>
      <c r="I48" s="25"/>
      <c r="J48" s="10"/>
      <c r="K48" s="59"/>
      <c r="L48" s="75"/>
    </row>
    <row r="49" spans="1:12" ht="22.5" customHeight="1" thickBot="1" thickTop="1">
      <c r="A49" s="126" t="s">
        <v>40</v>
      </c>
      <c r="B49" s="127"/>
      <c r="C49" s="31">
        <v>20517.08</v>
      </c>
      <c r="D49" s="24"/>
      <c r="E49" s="113" t="s">
        <v>30</v>
      </c>
      <c r="F49" s="124"/>
      <c r="G49" s="114"/>
      <c r="H49" s="31">
        <v>21209.39</v>
      </c>
      <c r="I49" s="25"/>
      <c r="J49" s="136">
        <f>ROUND((H49-C49)/12,2)</f>
        <v>57.69</v>
      </c>
      <c r="K49" s="59"/>
      <c r="L49" s="75"/>
    </row>
    <row r="50" spans="1:12" ht="7.5" customHeight="1" thickBot="1" thickTop="1">
      <c r="A50" s="8"/>
      <c r="B50" s="8"/>
      <c r="C50" s="9"/>
      <c r="D50" s="10"/>
      <c r="E50" s="11"/>
      <c r="F50" s="11"/>
      <c r="G50" s="11"/>
      <c r="H50" s="9"/>
      <c r="I50" s="25"/>
      <c r="J50" s="137"/>
      <c r="K50" s="59"/>
      <c r="L50" s="75"/>
    </row>
    <row r="51" spans="1:12" ht="18" customHeight="1" thickBot="1" thickTop="1">
      <c r="A51" s="130" t="s">
        <v>8</v>
      </c>
      <c r="B51" s="131"/>
      <c r="C51" s="132"/>
      <c r="D51" s="26">
        <f>$H$29-$C$29</f>
        <v>1231.3999999999978</v>
      </c>
      <c r="E51" s="27"/>
      <c r="F51" s="128" t="s">
        <v>0</v>
      </c>
      <c r="G51" s="129"/>
      <c r="H51" s="129"/>
      <c r="I51" s="129"/>
      <c r="J51" s="138"/>
      <c r="K51" s="59"/>
      <c r="L51" s="75"/>
    </row>
    <row r="52" spans="1:12" ht="9.75" customHeight="1" thickBot="1" thickTop="1">
      <c r="A52" s="8"/>
      <c r="B52" s="8"/>
      <c r="C52" s="9"/>
      <c r="D52" s="10"/>
      <c r="E52" s="11"/>
      <c r="F52" s="11"/>
      <c r="G52" s="11"/>
      <c r="H52" s="9"/>
      <c r="I52" s="25"/>
      <c r="J52" s="10"/>
      <c r="K52" s="59"/>
      <c r="L52" s="75"/>
    </row>
    <row r="53" spans="1:12" ht="15.75" customHeight="1" thickBot="1" thickTop="1">
      <c r="A53" s="160" t="s">
        <v>16</v>
      </c>
      <c r="B53" s="161"/>
      <c r="C53" s="71">
        <v>7.69</v>
      </c>
      <c r="D53" s="71">
        <v>12.82</v>
      </c>
      <c r="E53" s="27"/>
      <c r="F53" s="162" t="s">
        <v>16</v>
      </c>
      <c r="G53" s="163"/>
      <c r="H53" s="71">
        <v>7.95</v>
      </c>
      <c r="I53" s="71">
        <v>13.26</v>
      </c>
      <c r="J53" s="72"/>
      <c r="K53" s="59"/>
      <c r="L53" s="75"/>
    </row>
    <row r="54" spans="1:12" ht="9.75" customHeight="1" thickTop="1">
      <c r="A54" s="8"/>
      <c r="B54" s="8"/>
      <c r="C54" s="9"/>
      <c r="D54" s="10"/>
      <c r="E54" s="11"/>
      <c r="F54" s="11"/>
      <c r="G54" s="11"/>
      <c r="H54" s="9"/>
      <c r="I54" s="25"/>
      <c r="J54" s="10"/>
      <c r="K54" s="59"/>
      <c r="L54" s="75"/>
    </row>
    <row r="55" spans="1:12" ht="25.5" customHeight="1">
      <c r="A55" s="110" t="s">
        <v>32</v>
      </c>
      <c r="B55" s="90"/>
      <c r="C55" s="46">
        <f>IF(A55="","",($C$49/12*3)+(($C$49/12*3)+($C$53*3))+(($C$49/12*6)+($D$53*6)))</f>
        <v>20617.07</v>
      </c>
      <c r="D55" s="46">
        <f>IF(A55="","",($H$49/12*3)+(($H$49/12*3)+($H$53*3))+(($H$49/12*6)+($I$53*6)))</f>
        <v>21312.8</v>
      </c>
      <c r="E55" s="47">
        <f>IF(A55="","",IF(H55=0,(D55-C55),ROUND((D55-C55)-((D55-C55)/360)*H55,3)))</f>
        <v>695.7299999999996</v>
      </c>
      <c r="F55" s="47">
        <f>IF(A55="","",IF(H55=0,$J$49+$I$53-$D$53,(ROUND(($J$49+$I$53-$D$53)/12*I55,2))))</f>
        <v>58.13</v>
      </c>
      <c r="G55" s="48">
        <f>IF(A55="","",ROUND((E55+F55),2))</f>
        <v>753.86</v>
      </c>
      <c r="H55" s="6">
        <v>0</v>
      </c>
      <c r="I55" s="49">
        <f>IF(A55="","",IF(AND((J55&lt;=360),(J55&gt;=345)),12,0)-IF(AND((J55&lt;=344),(J55&gt;=315)),-11,0)-IF(AND((J55&lt;=314),(J55&gt;=285)),-10,0)-IF(AND((J55&lt;=284),(J55&gt;=255)),-9,0)-IF(AND((J55&lt;=254),(J55&gt;=225)),-8,0)-IF(AND((J55&lt;=224),(J55&gt;=195)),-7,0)-IF(AND((J55&lt;=194),(J55&gt;=165)),-6,0)-IF(AND((J55&lt;=164),(J55&gt;=135)),-5,0)-IF(AND((J55&lt;=134),(J55&gt;=105)),-4,0)-IF(AND((J55&lt;=104),(J55&gt;=75)),-3,0)-IF(AND((J55&lt;=74),(J55&gt;=45)),-2,0)-IF(AND((J55&lt;=44),(J55&gt;=15)),-1,0))</f>
        <v>12</v>
      </c>
      <c r="J55" s="50">
        <f>IF(A55="","",IF(H55=0,360,360-H55))</f>
        <v>360</v>
      </c>
      <c r="K55" s="105"/>
      <c r="L55" s="75"/>
    </row>
    <row r="56" spans="1:12" ht="9.75" customHeight="1">
      <c r="A56" s="59"/>
      <c r="B56" s="8"/>
      <c r="C56" s="9"/>
      <c r="D56" s="60"/>
      <c r="E56" s="60"/>
      <c r="F56" s="60"/>
      <c r="G56" s="61"/>
      <c r="H56" s="61"/>
      <c r="I56" s="25"/>
      <c r="J56" s="10"/>
      <c r="K56" s="59"/>
      <c r="L56" s="75"/>
    </row>
    <row r="57" spans="1:12" ht="9.75" customHeight="1">
      <c r="A57" s="149"/>
      <c r="B57" s="149"/>
      <c r="C57" s="149"/>
      <c r="D57" s="149"/>
      <c r="E57" s="149"/>
      <c r="F57" s="149"/>
      <c r="G57" s="149"/>
      <c r="H57" s="149"/>
      <c r="I57" s="149"/>
      <c r="J57" s="149"/>
      <c r="K57" s="59"/>
      <c r="L57" s="75"/>
    </row>
    <row r="58" spans="1:12" ht="25.5" customHeight="1">
      <c r="A58" s="116" t="s">
        <v>24</v>
      </c>
      <c r="B58" s="116"/>
      <c r="C58" s="116"/>
      <c r="D58" s="116"/>
      <c r="E58" s="116"/>
      <c r="F58" s="116"/>
      <c r="G58" s="116"/>
      <c r="H58" s="116"/>
      <c r="I58" s="116"/>
      <c r="J58" s="116"/>
      <c r="K58" s="59"/>
      <c r="L58" s="75"/>
    </row>
    <row r="59" spans="1:12" ht="19.5" customHeight="1">
      <c r="A59" s="150" t="s">
        <v>50</v>
      </c>
      <c r="B59" s="151"/>
      <c r="C59" s="151"/>
      <c r="D59" s="151"/>
      <c r="E59" s="151"/>
      <c r="F59" s="151"/>
      <c r="G59" s="151"/>
      <c r="H59" s="151"/>
      <c r="I59" s="151"/>
      <c r="J59" s="151"/>
      <c r="K59" s="59"/>
      <c r="L59" s="75"/>
    </row>
    <row r="60" spans="1:13" ht="16.5" customHeight="1" thickBot="1">
      <c r="A60" s="8"/>
      <c r="B60" s="8"/>
      <c r="C60" s="9"/>
      <c r="D60" s="10"/>
      <c r="E60" s="11"/>
      <c r="F60" s="11"/>
      <c r="G60" s="11"/>
      <c r="H60" s="9"/>
      <c r="I60" s="25"/>
      <c r="J60" s="10"/>
      <c r="K60" s="59"/>
      <c r="L60" s="75"/>
      <c r="M60" s="75"/>
    </row>
    <row r="61" spans="1:13" ht="24" customHeight="1" thickBot="1" thickTop="1">
      <c r="A61" s="126" t="s">
        <v>48</v>
      </c>
      <c r="B61" s="127"/>
      <c r="C61" s="7">
        <v>5192.93</v>
      </c>
      <c r="D61" s="24"/>
      <c r="E61" s="113" t="s">
        <v>47</v>
      </c>
      <c r="F61" s="124"/>
      <c r="G61" s="114"/>
      <c r="H61" s="7">
        <v>5570.13</v>
      </c>
      <c r="I61" s="25"/>
      <c r="J61" s="136">
        <f>ROUND((H61-C61)/12,2)</f>
        <v>31.43</v>
      </c>
      <c r="K61" s="59"/>
      <c r="L61" s="75"/>
      <c r="M61" s="75"/>
    </row>
    <row r="62" spans="1:13" ht="7.5" customHeight="1" thickBot="1" thickTop="1">
      <c r="A62" s="8"/>
      <c r="B62" s="8"/>
      <c r="C62" s="9"/>
      <c r="D62" s="10"/>
      <c r="E62" s="11"/>
      <c r="F62" s="11"/>
      <c r="G62" s="11"/>
      <c r="H62" s="9"/>
      <c r="I62" s="25"/>
      <c r="J62" s="137"/>
      <c r="K62" s="59"/>
      <c r="L62" s="75"/>
      <c r="M62" s="75"/>
    </row>
    <row r="63" spans="1:13" ht="24" customHeight="1" thickBot="1" thickTop="1">
      <c r="A63" s="130" t="s">
        <v>8</v>
      </c>
      <c r="B63" s="131"/>
      <c r="C63" s="132"/>
      <c r="D63" s="26">
        <f>$H$61-$C$61</f>
        <v>377.1999999999998</v>
      </c>
      <c r="E63" s="27"/>
      <c r="F63" s="128" t="s">
        <v>0</v>
      </c>
      <c r="G63" s="129"/>
      <c r="H63" s="129"/>
      <c r="I63" s="129"/>
      <c r="J63" s="138"/>
      <c r="K63" s="59"/>
      <c r="L63" s="75"/>
      <c r="M63" s="75"/>
    </row>
    <row r="64" spans="1:12" ht="9.75" customHeight="1" thickTop="1">
      <c r="A64" s="8"/>
      <c r="B64" s="8"/>
      <c r="C64" s="9"/>
      <c r="D64" s="10"/>
      <c r="E64" s="11"/>
      <c r="F64" s="11"/>
      <c r="G64" s="11"/>
      <c r="H64" s="9"/>
      <c r="I64" s="25"/>
      <c r="J64" s="10"/>
      <c r="K64" s="59"/>
      <c r="L64" s="75"/>
    </row>
    <row r="65" spans="1:12" ht="25.5" customHeight="1">
      <c r="A65" s="155" t="s">
        <v>49</v>
      </c>
      <c r="B65" s="156"/>
      <c r="C65" s="46">
        <f>IF(A65="","",$C$61)</f>
        <v>5192.93</v>
      </c>
      <c r="D65" s="46">
        <f>IF(A65="","",$H$61)</f>
        <v>5570.13</v>
      </c>
      <c r="E65" s="47">
        <f>IF(A65="","",IF(H65=0,(D65-C65),ROUND((D65-C65)-((D65-C65)/360)*H65,3)))</f>
        <v>377.1999999999998</v>
      </c>
      <c r="F65" s="47"/>
      <c r="G65" s="48">
        <f>IF(A65="","",ROUND((E65+F65),2))</f>
        <v>377.2</v>
      </c>
      <c r="H65" s="6">
        <v>0</v>
      </c>
      <c r="I65" s="49"/>
      <c r="J65" s="50">
        <f>IF(A65="","",IF(H65=0,360,360-H65))</f>
        <v>360</v>
      </c>
      <c r="K65" s="105"/>
      <c r="L65" s="75"/>
    </row>
    <row r="66" spans="1:12" ht="23.25" customHeight="1">
      <c r="A66" s="59"/>
      <c r="B66" s="8"/>
      <c r="C66" s="9"/>
      <c r="D66" s="60"/>
      <c r="E66" s="60"/>
      <c r="F66" s="60"/>
      <c r="G66" s="61"/>
      <c r="H66" s="61"/>
      <c r="I66" s="25"/>
      <c r="J66" s="10"/>
      <c r="K66" s="59"/>
      <c r="L66" s="75"/>
    </row>
    <row r="67" spans="1:12" ht="18.75" customHeight="1">
      <c r="A67" s="62"/>
      <c r="B67" s="63"/>
      <c r="C67" s="63"/>
      <c r="D67" s="63"/>
      <c r="E67" s="64"/>
      <c r="F67" s="65"/>
      <c r="G67" s="153"/>
      <c r="H67" s="153"/>
      <c r="I67" s="153"/>
      <c r="J67" s="70"/>
      <c r="K67" s="59"/>
      <c r="L67" s="75"/>
    </row>
    <row r="68" spans="1:12" ht="18.75" customHeight="1">
      <c r="A68" s="62"/>
      <c r="B68" s="63"/>
      <c r="C68" s="63"/>
      <c r="D68" s="63"/>
      <c r="E68" s="63"/>
      <c r="F68" s="66"/>
      <c r="G68" s="154"/>
      <c r="H68" s="154"/>
      <c r="I68" s="154"/>
      <c r="J68" s="70"/>
      <c r="K68" s="59"/>
      <c r="L68" s="75"/>
    </row>
    <row r="69" spans="1:12" ht="18.75">
      <c r="A69" s="67"/>
      <c r="B69" s="68"/>
      <c r="C69" s="68"/>
      <c r="D69" s="68"/>
      <c r="E69" s="68"/>
      <c r="F69" s="69"/>
      <c r="G69" s="76"/>
      <c r="H69" s="76"/>
      <c r="I69" s="76"/>
      <c r="J69" s="69"/>
      <c r="K69" s="75"/>
      <c r="L69" s="75"/>
    </row>
    <row r="70" spans="1:12" ht="18.75">
      <c r="A70" s="67"/>
      <c r="B70" s="68"/>
      <c r="C70" s="68"/>
      <c r="D70" s="68"/>
      <c r="E70" s="68"/>
      <c r="F70" s="69"/>
      <c r="G70" s="76"/>
      <c r="H70" s="76"/>
      <c r="I70" s="76"/>
      <c r="J70" s="69"/>
      <c r="K70" s="75"/>
      <c r="L70" s="75"/>
    </row>
    <row r="71" spans="1:12" ht="18.75">
      <c r="A71" s="67"/>
      <c r="B71" s="68"/>
      <c r="C71" s="68"/>
      <c r="D71" s="68"/>
      <c r="E71" s="68"/>
      <c r="F71" s="69"/>
      <c r="G71" s="69"/>
      <c r="H71" s="69"/>
      <c r="I71" s="69"/>
      <c r="J71" s="69"/>
      <c r="K71" s="75"/>
      <c r="L71" s="75"/>
    </row>
    <row r="72" spans="1:12" ht="20.25" customHeight="1">
      <c r="A72" s="75"/>
      <c r="B72" s="77"/>
      <c r="C72" s="75"/>
      <c r="D72" s="76"/>
      <c r="E72" s="68"/>
      <c r="F72" s="152"/>
      <c r="G72" s="152"/>
      <c r="H72" s="152"/>
      <c r="I72" s="152"/>
      <c r="J72" s="152"/>
      <c r="K72" s="75"/>
      <c r="L72" s="75"/>
    </row>
    <row r="73" spans="1:12" ht="12.75">
      <c r="A73" s="75"/>
      <c r="B73" s="77"/>
      <c r="C73" s="75"/>
      <c r="D73" s="76"/>
      <c r="E73" s="76"/>
      <c r="F73" s="76"/>
      <c r="G73" s="76"/>
      <c r="H73" s="76"/>
      <c r="I73" s="76"/>
      <c r="J73" s="76"/>
      <c r="K73" s="75"/>
      <c r="L73" s="75"/>
    </row>
    <row r="74" spans="1:12" ht="12.75">
      <c r="A74" s="75"/>
      <c r="B74" s="77"/>
      <c r="C74" s="75"/>
      <c r="D74" s="76"/>
      <c r="E74" s="76"/>
      <c r="F74" s="76"/>
      <c r="G74" s="76"/>
      <c r="H74" s="76"/>
      <c r="I74" s="76"/>
      <c r="J74" s="76"/>
      <c r="K74" s="75"/>
      <c r="L74" s="75"/>
    </row>
    <row r="75" spans="1:12" ht="12.75">
      <c r="A75" s="75"/>
      <c r="B75" s="77"/>
      <c r="C75" s="75"/>
      <c r="D75" s="76"/>
      <c r="E75" s="76"/>
      <c r="F75" s="76"/>
      <c r="G75" s="76"/>
      <c r="H75" s="76"/>
      <c r="I75" s="76"/>
      <c r="J75" s="76"/>
      <c r="K75" s="75"/>
      <c r="L75" s="75"/>
    </row>
    <row r="76" spans="1:12" ht="12.75">
      <c r="A76" s="75"/>
      <c r="B76" s="77"/>
      <c r="C76" s="75"/>
      <c r="D76" s="76"/>
      <c r="E76" s="76"/>
      <c r="F76" s="76"/>
      <c r="G76" s="76"/>
      <c r="H76" s="76"/>
      <c r="I76" s="76"/>
      <c r="J76" s="76"/>
      <c r="K76" s="75"/>
      <c r="L76" s="75"/>
    </row>
    <row r="77" spans="1:12" ht="12.75">
      <c r="A77" s="75"/>
      <c r="B77" s="77"/>
      <c r="C77" s="75"/>
      <c r="D77" s="76"/>
      <c r="E77" s="76"/>
      <c r="F77" s="76"/>
      <c r="G77" s="76"/>
      <c r="H77" s="76"/>
      <c r="I77" s="76"/>
      <c r="J77" s="76"/>
      <c r="K77" s="75"/>
      <c r="L77" s="75"/>
    </row>
    <row r="78" spans="1:12" ht="12.75">
      <c r="A78" s="75"/>
      <c r="B78" s="77"/>
      <c r="C78" s="75"/>
      <c r="D78" s="76"/>
      <c r="E78" s="76"/>
      <c r="F78" s="76"/>
      <c r="G78" s="76"/>
      <c r="H78" s="76"/>
      <c r="I78" s="76"/>
      <c r="J78" s="76"/>
      <c r="K78" s="75"/>
      <c r="L78" s="75"/>
    </row>
    <row r="79" spans="1:12" ht="12.75">
      <c r="A79" s="75"/>
      <c r="B79" s="77"/>
      <c r="C79" s="75"/>
      <c r="D79" s="76"/>
      <c r="E79" s="76"/>
      <c r="F79" s="76"/>
      <c r="G79" s="76"/>
      <c r="H79" s="76"/>
      <c r="I79" s="76"/>
      <c r="J79" s="76"/>
      <c r="K79" s="75"/>
      <c r="L79" s="75"/>
    </row>
  </sheetData>
  <sheetProtection password="8E36" sheet="1"/>
  <mergeCells count="53">
    <mergeCell ref="A27:J27"/>
    <mergeCell ref="A57:J57"/>
    <mergeCell ref="E49:G49"/>
    <mergeCell ref="A51:C51"/>
    <mergeCell ref="F51:I51"/>
    <mergeCell ref="A37:J37"/>
    <mergeCell ref="A43:B43"/>
    <mergeCell ref="F43:G43"/>
    <mergeCell ref="A53:B53"/>
    <mergeCell ref="F53:G53"/>
    <mergeCell ref="A17:B17"/>
    <mergeCell ref="A10:B10"/>
    <mergeCell ref="A21:G21"/>
    <mergeCell ref="F15:G15"/>
    <mergeCell ref="F11:G11"/>
    <mergeCell ref="A2:J2"/>
    <mergeCell ref="A4:J4"/>
    <mergeCell ref="A33:B33"/>
    <mergeCell ref="F33:G33"/>
    <mergeCell ref="A29:B29"/>
    <mergeCell ref="E29:G29"/>
    <mergeCell ref="A7:J7"/>
    <mergeCell ref="A13:B13"/>
    <mergeCell ref="F13:G13"/>
    <mergeCell ref="A15:B15"/>
    <mergeCell ref="A59:J59"/>
    <mergeCell ref="A6:J6"/>
    <mergeCell ref="D8:F8"/>
    <mergeCell ref="J29:J31"/>
    <mergeCell ref="A31:C31"/>
    <mergeCell ref="F31:I31"/>
    <mergeCell ref="F10:J10"/>
    <mergeCell ref="A11:B11"/>
    <mergeCell ref="F17:G17"/>
    <mergeCell ref="E13:E14"/>
    <mergeCell ref="F72:J72"/>
    <mergeCell ref="G67:I67"/>
    <mergeCell ref="G68:I68"/>
    <mergeCell ref="A58:J58"/>
    <mergeCell ref="A61:B61"/>
    <mergeCell ref="E61:G61"/>
    <mergeCell ref="J61:J63"/>
    <mergeCell ref="A63:C63"/>
    <mergeCell ref="A65:B65"/>
    <mergeCell ref="F63:I63"/>
    <mergeCell ref="A39:B39"/>
    <mergeCell ref="E39:G39"/>
    <mergeCell ref="A49:B49"/>
    <mergeCell ref="J49:J51"/>
    <mergeCell ref="A47:J47"/>
    <mergeCell ref="J39:J41"/>
    <mergeCell ref="A41:C41"/>
    <mergeCell ref="F41:I41"/>
  </mergeCells>
  <printOptions horizontalCentered="1"/>
  <pageMargins left="0.3937007874015748" right="0.3937007874015748" top="0.32" bottom="0.33" header="0.2362204724409449" footer="0.2755905511811024"/>
  <pageSetup fitToHeight="1" fitToWidth="1" horizontalDpi="360" verticalDpi="360" orientation="portrait" paperSize="9" scale="6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</dc:creator>
  <cp:keywords/>
  <dc:description/>
  <cp:lastModifiedBy>Preinstalled User</cp:lastModifiedBy>
  <cp:lastPrinted>2011-02-07T15:58:15Z</cp:lastPrinted>
  <dcterms:created xsi:type="dcterms:W3CDTF">2004-08-16T23:58:54Z</dcterms:created>
  <dcterms:modified xsi:type="dcterms:W3CDTF">2011-02-08T15:56:19Z</dcterms:modified>
  <cp:category/>
  <cp:version/>
  <cp:contentType/>
  <cp:contentStatus/>
</cp:coreProperties>
</file>