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410" windowWidth="12120" windowHeight="9120" activeTab="0"/>
  </bookViews>
  <sheets>
    <sheet name="PERCENTUALE riparto e  residui" sheetId="1" r:id="rId1"/>
  </sheets>
  <externalReferences>
    <externalReference r:id="rId4"/>
    <externalReference r:id="rId5"/>
  </externalReferences>
  <definedNames>
    <definedName name="_xlnm.Print_Area" localSheetId="0">'PERCENTUALE riparto e  residui'!$A$1:$N$63</definedName>
    <definedName name="IMPORTO_LORDO" localSheetId="0">'[2]BIANCO'!#REF!</definedName>
    <definedName name="IMPORTO_LORDO">'[1]BIANCO'!#REF!</definedName>
  </definedNames>
  <calcPr fullCalcOnLoad="1"/>
</workbook>
</file>

<file path=xl/comments1.xml><?xml version="1.0" encoding="utf-8"?>
<comments xmlns="http://schemas.openxmlformats.org/spreadsheetml/2006/main">
  <authors>
    <author>aldo</author>
  </authors>
  <commentList>
    <comment ref="N9" authorId="0">
      <text>
        <r>
          <rPr>
            <b/>
            <sz val="14"/>
            <color indexed="12"/>
            <rFont val="Tahoma"/>
            <family val="2"/>
          </rPr>
          <t>ALDO: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ATTENZIONE: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PER EVITARE POSSIBVILI RIMOZIONI CASUALI DELLE FORMULE, IL FOGLIO E' STATO PROTETTO CON  PASSW0RD.
Si possono modificare:
-</t>
        </r>
        <r>
          <rPr>
            <b/>
            <sz val="12"/>
            <color indexed="10"/>
            <rFont val="Tahoma"/>
            <family val="2"/>
          </rPr>
          <t>INTESTAZIONE UFFICIO</t>
        </r>
        <r>
          <rPr>
            <b/>
            <sz val="12"/>
            <color indexed="12"/>
            <rFont val="Tahoma"/>
            <family val="2"/>
          </rPr>
          <t xml:space="preserve">
- </t>
        </r>
        <r>
          <rPr>
            <b/>
            <sz val="12"/>
            <color indexed="10"/>
            <rFont val="Tahoma"/>
            <family val="2"/>
          </rPr>
          <t>PERIODO DI RIFERIMENTO</t>
        </r>
        <r>
          <rPr>
            <b/>
            <sz val="12"/>
            <color indexed="12"/>
            <rFont val="Tahoma"/>
            <family val="2"/>
          </rPr>
          <t xml:space="preserve">
-</t>
        </r>
        <r>
          <rPr>
            <b/>
            <sz val="12"/>
            <color indexed="10"/>
            <rFont val="Tahoma"/>
            <family val="2"/>
          </rPr>
          <t>TUTTI I DATI CONTENUTI NELLE CELLE COLORATE DI GIALLO</t>
        </r>
        <r>
          <rPr>
            <b/>
            <sz val="12"/>
            <color indexed="12"/>
            <rFont val="Tahoma"/>
            <family val="2"/>
          </rPr>
          <t xml:space="preserve">
- </t>
        </r>
        <r>
          <rPr>
            <b/>
            <sz val="12"/>
            <color indexed="10"/>
            <rFont val="Tahoma"/>
            <family val="2"/>
          </rPr>
          <t>IL NOME DEL DIRIGENTE</t>
        </r>
        <r>
          <rPr>
            <b/>
            <sz val="12"/>
            <color indexed="12"/>
            <rFont val="Tahoma"/>
            <family val="2"/>
          </rPr>
          <t xml:space="preserve">
INSERIRE QUINDI
</t>
        </r>
        <r>
          <rPr>
            <b/>
            <sz val="12"/>
            <color indexed="10"/>
            <rFont val="Tahoma"/>
            <family val="2"/>
          </rPr>
          <t>1)</t>
        </r>
        <r>
          <rPr>
            <b/>
            <sz val="12"/>
            <color indexed="12"/>
            <rFont val="Tahoma"/>
            <family val="2"/>
          </rPr>
          <t xml:space="preserve"> IL NUMERO DELLE UNITA' IN SERVIZIO
</t>
        </r>
        <r>
          <rPr>
            <b/>
            <sz val="12"/>
            <color indexed="10"/>
            <rFont val="Tahoma"/>
            <family val="2"/>
          </rPr>
          <t>2)</t>
        </r>
        <r>
          <rPr>
            <b/>
            <sz val="12"/>
            <color indexed="12"/>
            <rFont val="Tahoma"/>
            <family val="2"/>
          </rPr>
          <t xml:space="preserve"> LA SOMMA ASSEGNATA DAL MINISTERO
</t>
        </r>
        <r>
          <rPr>
            <b/>
            <sz val="12"/>
            <color indexed="10"/>
            <rFont val="Tahoma"/>
            <family val="2"/>
          </rPr>
          <t xml:space="preserve">3) </t>
        </r>
        <r>
          <rPr>
            <b/>
            <sz val="12"/>
            <color indexed="12"/>
            <rFont val="Tahoma"/>
            <family val="2"/>
          </rPr>
          <t xml:space="preserve">I NOMINATIVI PER CATEGORIA
</t>
        </r>
        <r>
          <rPr>
            <b/>
            <sz val="12"/>
            <color indexed="10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LE RELATIVE PRESENZE IN SERVIZIO NEL PERIODO DI RIFERIMENTO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E' FONDAMENTALE CHE VI SIA CORRISPONENZA TRA LE UNITA' IN SERVIZIO, LA QUOTA ASSEGNATA ED I GIORNI DI PRESENZA NEL BIMESTRE</t>
        </r>
      </text>
    </comment>
    <comment ref="M9" authorId="0">
      <text>
        <r>
          <rPr>
            <i/>
            <sz val="14"/>
            <color indexed="12"/>
            <rFont val="Comic Sans MS"/>
            <family val="4"/>
          </rPr>
          <t xml:space="preserve">Ado Petrelli:
Eventuali visualizzazioni di totali con differenze contabili (contenute in pochi centesimi), sono il frutto di arrotondamenti contenuti nelle formule, ma sostanzialmente non modificano la bontà del risultato.
</t>
        </r>
      </text>
    </comment>
  </commentList>
</comments>
</file>

<file path=xl/sharedStrings.xml><?xml version="1.0" encoding="utf-8"?>
<sst xmlns="http://schemas.openxmlformats.org/spreadsheetml/2006/main" count="125" uniqueCount="72">
  <si>
    <t>CORTE D'APPELLO DI LECCE</t>
  </si>
  <si>
    <t>VERBALE DI RIPARTO DELLA PERCENTUALE</t>
  </si>
  <si>
    <t>I° BIMESTRE 2004</t>
  </si>
  <si>
    <t>SPESE DI UFFICIO</t>
  </si>
  <si>
    <t>QUALIFICA</t>
  </si>
  <si>
    <t>C3</t>
  </si>
  <si>
    <t>C2</t>
  </si>
  <si>
    <t>C1 Super</t>
  </si>
  <si>
    <t>C1</t>
  </si>
  <si>
    <t>B3 Super</t>
  </si>
  <si>
    <t>B3</t>
  </si>
  <si>
    <t>UNITA'                     IN SERVIZIO</t>
  </si>
  <si>
    <t>SOMMA ASSEGNATA</t>
  </si>
  <si>
    <t>QUOTA SINGOLA</t>
  </si>
  <si>
    <t>AL NETTO                        SP. UFFICIO</t>
  </si>
  <si>
    <t>RIPARTO  EVENTUALE  SOMMA  RESIDUA</t>
  </si>
  <si>
    <t>SOMMA RESIDUA                                   DA RIPARTIRE</t>
  </si>
  <si>
    <t>INDICE                             PONDERAZIONE</t>
  </si>
  <si>
    <t>SOMMA GIORNALIERA PONDERATA</t>
  </si>
  <si>
    <r>
      <t>C1</t>
    </r>
    <r>
      <rPr>
        <b/>
        <sz val="14"/>
        <color indexed="10"/>
        <rFont val="Arial"/>
        <family val="2"/>
      </rPr>
      <t>/S</t>
    </r>
  </si>
  <si>
    <r>
      <t>B3</t>
    </r>
    <r>
      <rPr>
        <b/>
        <sz val="14"/>
        <color indexed="10"/>
        <rFont val="Arial"/>
        <family val="2"/>
      </rPr>
      <t>/S</t>
    </r>
  </si>
  <si>
    <t xml:space="preserve"> TOTALE     GIORNI LAVORABILI</t>
  </si>
  <si>
    <t>QUOTA UNITARIA GIORNALIERA</t>
  </si>
  <si>
    <t>QUOTA ULTERIORE RIPARTO</t>
  </si>
  <si>
    <t xml:space="preserve"> TOTALE                               GIORNI                       LAVORATI</t>
  </si>
  <si>
    <t>NOMINATIVO</t>
  </si>
  <si>
    <t xml:space="preserve">PRESENZE </t>
  </si>
  <si>
    <t xml:space="preserve">RIPARTO               </t>
  </si>
  <si>
    <t xml:space="preserve">ULTERIORE </t>
  </si>
  <si>
    <t>TOTALE</t>
  </si>
  <si>
    <t>VERIFICA</t>
  </si>
  <si>
    <t>RESIDUI DA RIPARTIRE</t>
  </si>
  <si>
    <t>I  L   D  I  R  I  G  E  N  T  E</t>
  </si>
  <si>
    <t>Aldo Petrelli</t>
  </si>
  <si>
    <r>
      <t xml:space="preserve">GIORNI LAVORATI                    </t>
    </r>
    <r>
      <rPr>
        <sz val="6"/>
        <color indexed="12"/>
        <rFont val="Arial"/>
        <family val="2"/>
      </rPr>
      <t xml:space="preserve">                                                        DALLE UNITA'                                                       </t>
    </r>
    <r>
      <rPr>
        <sz val="6"/>
        <color indexed="10"/>
        <rFont val="Arial"/>
        <family val="2"/>
      </rPr>
      <t xml:space="preserve">PRESENTI  </t>
    </r>
    <r>
      <rPr>
        <sz val="6"/>
        <color indexed="12"/>
        <rFont val="Arial"/>
        <family val="2"/>
      </rPr>
      <t>IN SERVIZIO</t>
    </r>
  </si>
  <si>
    <r>
      <t xml:space="preserve">GIORNI LAVORATI </t>
    </r>
    <r>
      <rPr>
        <sz val="6"/>
        <color indexed="12"/>
        <rFont val="Arial"/>
        <family val="2"/>
      </rPr>
      <t>RAPPORTATI ALL'INDICE                                                    DI  PONDERAZIONE</t>
    </r>
  </si>
  <si>
    <r>
      <t xml:space="preserve">SOMMA RIPARTITA                                                                           </t>
    </r>
    <r>
      <rPr>
        <sz val="8"/>
        <color indexed="12"/>
        <rFont val="Arial"/>
        <family val="2"/>
      </rPr>
      <t xml:space="preserve"> PER  POSIZIONE  ECONOMICA  E  PRESENZA  IN  SERVIZIO</t>
    </r>
    <r>
      <rPr>
        <b/>
        <sz val="8"/>
        <color indexed="12"/>
        <rFont val="Arial"/>
        <family val="2"/>
      </rPr>
      <t xml:space="preserve"> </t>
    </r>
  </si>
  <si>
    <r>
      <t>C1</t>
    </r>
    <r>
      <rPr>
        <b/>
        <sz val="12"/>
        <color indexed="10"/>
        <rFont val="Arial"/>
        <family val="2"/>
      </rPr>
      <t>/S</t>
    </r>
  </si>
  <si>
    <r>
      <t>B3</t>
    </r>
    <r>
      <rPr>
        <b/>
        <sz val="12"/>
        <color indexed="10"/>
        <rFont val="Arial"/>
        <family val="2"/>
      </rPr>
      <t>/S</t>
    </r>
  </si>
  <si>
    <r>
      <t xml:space="preserve">RIPARTO </t>
    </r>
    <r>
      <rPr>
        <b/>
        <sz val="8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>C3</t>
    </r>
  </si>
  <si>
    <r>
      <t xml:space="preserve">RIPARTO </t>
    </r>
    <r>
      <rPr>
        <b/>
        <sz val="8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>C2</t>
    </r>
  </si>
  <si>
    <r>
      <t xml:space="preserve">RIPARTO </t>
    </r>
    <r>
      <rPr>
        <b/>
        <sz val="8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>C1-S</t>
    </r>
  </si>
  <si>
    <r>
      <t xml:space="preserve">RIPARTO </t>
    </r>
    <r>
      <rPr>
        <b/>
        <sz val="8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>B3-S</t>
    </r>
  </si>
  <si>
    <r>
      <t>RIPARTO</t>
    </r>
    <r>
      <rPr>
        <sz val="8"/>
        <color indexed="12"/>
        <rFont val="Times New Roman"/>
        <family val="1"/>
      </rPr>
      <t xml:space="preserve">  </t>
    </r>
    <r>
      <rPr>
        <b/>
        <sz val="18"/>
        <color indexed="10"/>
        <rFont val="Times New Roman"/>
        <family val="1"/>
      </rPr>
      <t>C1</t>
    </r>
  </si>
  <si>
    <r>
      <t>RIPARTO</t>
    </r>
    <r>
      <rPr>
        <sz val="8"/>
        <color indexed="12"/>
        <rFont val="Times New Roman"/>
        <family val="1"/>
      </rPr>
      <t xml:space="preserve">  </t>
    </r>
    <r>
      <rPr>
        <b/>
        <sz val="18"/>
        <color indexed="10"/>
        <rFont val="Times New Roman"/>
        <family val="1"/>
      </rPr>
      <t>B3</t>
    </r>
  </si>
  <si>
    <t>OOOOOOO</t>
  </si>
  <si>
    <t>DDDDDDDDD</t>
  </si>
  <si>
    <t>LLLLLLLLLLLLL</t>
  </si>
  <si>
    <t>BBBBBBBBBBB</t>
  </si>
  <si>
    <t>CCCCCCCCCCCC</t>
  </si>
  <si>
    <t>GGGGGGGGGGGGG</t>
  </si>
  <si>
    <t>RRRRRRRRRRRRRR</t>
  </si>
  <si>
    <t>EEEEEEEE</t>
  </si>
  <si>
    <t>AAAAAA</t>
  </si>
  <si>
    <t>SSSSSSSS</t>
  </si>
  <si>
    <t>UUUUUUU</t>
  </si>
  <si>
    <t>BBBBBBBB</t>
  </si>
  <si>
    <t>MMMMMMM</t>
  </si>
  <si>
    <t>CCCCCCCCCC</t>
  </si>
  <si>
    <t>SSSSSSSSSSSS</t>
  </si>
  <si>
    <t>TTTTTTTTTTTTT</t>
  </si>
  <si>
    <t>FFFFFFF</t>
  </si>
  <si>
    <t>QQQQQQQ</t>
  </si>
  <si>
    <t>PPPPPPPP</t>
  </si>
  <si>
    <t>VVVVVVVVVV</t>
  </si>
  <si>
    <t>KKKKKKKKKKK</t>
  </si>
  <si>
    <t>SSSSSSSSS</t>
  </si>
  <si>
    <t>WWWWWWWW</t>
  </si>
  <si>
    <t>U. N. E. P.</t>
  </si>
  <si>
    <t>SOMMA                           RIPARTITA</t>
  </si>
  <si>
    <t>SOMMA netta ASSEGNATA</t>
  </si>
  <si>
    <t>RRRRRRR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</si>
</sst>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.##0"/>
    <numFmt numFmtId="171" formatCode="_-&quot;L.&quot;\ * #.##0.00_-;\-&quot;L.&quot;\ * #.##0.00_-;_-&quot;L.&quot;\ * &quot;-&quot;??_-;_-@_-"/>
    <numFmt numFmtId="172" formatCode="_-&quot;L.&quot;\ * #.##0_-;\-&quot;L.&quot;\ * #.##0_-;_-&quot;L.&quot;\ * &quot;-&quot;_-;_-@_-"/>
    <numFmt numFmtId="173" formatCode="0_ ;\-0\ "/>
    <numFmt numFmtId="174" formatCode="#.##0_ ;\-#.##0\ "/>
    <numFmt numFmtId="175" formatCode="mmmm\-yy"/>
    <numFmt numFmtId="176" formatCode="#,##0_ ;\-#,##0\ "/>
    <numFmt numFmtId="177" formatCode="#,##0.00_ ;\-#,##0.00\ "/>
    <numFmt numFmtId="178" formatCode="[$-410]dddd\ d\ mmmm\ yyyy"/>
    <numFmt numFmtId="179" formatCode="[$-410]d\ mmmm\ yyyy;@"/>
    <numFmt numFmtId="180" formatCode="_-[$€-2]\ * #,##0.00_-;\-[$€-2]\ * #,##0.00_-;_-[$€-2]\ * &quot;-&quot;??_-"/>
    <numFmt numFmtId="181" formatCode="d/m/yyyy"/>
    <numFmt numFmtId="182" formatCode="0.0"/>
    <numFmt numFmtId="183" formatCode="0.000"/>
    <numFmt numFmtId="184" formatCode="0.0000"/>
    <numFmt numFmtId="185" formatCode="0.0%"/>
    <numFmt numFmtId="186" formatCode="d/m"/>
    <numFmt numFmtId="187" formatCode="d\-mmm\-yy"/>
    <numFmt numFmtId="188" formatCode="d\-mmm"/>
    <numFmt numFmtId="189" formatCode="#,##0.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* #,##0.0000_-;\-* #,##0.0000_-;_-* &quot;-&quot;????_-;_-@_-"/>
    <numFmt numFmtId="195" formatCode="#,##0.0000"/>
    <numFmt numFmtId="196" formatCode="0;[Red]0"/>
    <numFmt numFmtId="197" formatCode="#,##0.000"/>
    <numFmt numFmtId="198" formatCode="#,##0.00;[Red]#,##0.00"/>
    <numFmt numFmtId="199" formatCode="0.00;[Red]0.00"/>
  </numFmts>
  <fonts count="6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8"/>
      <name val="Arial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12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2"/>
      <name val="Arial"/>
      <family val="2"/>
    </font>
    <font>
      <sz val="14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sz val="6"/>
      <name val="Times New Roman"/>
      <family val="1"/>
    </font>
    <font>
      <sz val="6"/>
      <color indexed="9"/>
      <name val="Times New Roman"/>
      <family val="1"/>
    </font>
    <font>
      <sz val="14"/>
      <name val="Arial"/>
      <family val="0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b/>
      <sz val="8"/>
      <color indexed="12"/>
      <name val="Times New Roman"/>
      <family val="1"/>
    </font>
    <font>
      <sz val="10"/>
      <color indexed="9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i/>
      <sz val="12"/>
      <color indexed="12"/>
      <name val="Comic Sans MS"/>
      <family val="4"/>
    </font>
    <font>
      <b/>
      <sz val="14"/>
      <color indexed="12"/>
      <name val="Tahoma"/>
      <family val="2"/>
    </font>
    <font>
      <sz val="8"/>
      <name val="Tahoma"/>
      <family val="0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i/>
      <sz val="14"/>
      <color indexed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n">
        <color indexed="10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2"/>
      </bottom>
    </border>
    <border>
      <left>
        <color indexed="63"/>
      </left>
      <right>
        <color indexed="63"/>
      </right>
      <top style="thin"/>
      <bottom style="double">
        <color indexed="12"/>
      </bottom>
    </border>
    <border>
      <left>
        <color indexed="63"/>
      </left>
      <right style="thin"/>
      <top style="thin"/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double">
        <color indexed="10"/>
      </top>
      <bottom style="double"/>
    </border>
    <border>
      <left>
        <color indexed="63"/>
      </left>
      <right style="thin"/>
      <top style="double">
        <color indexed="10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/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12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4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4" fontId="16" fillId="2" borderId="0" xfId="19" applyNumberFormat="1" applyFont="1" applyFill="1" applyBorder="1" applyAlignment="1" applyProtection="1">
      <alignment horizontal="center" vertical="center"/>
      <protection hidden="1"/>
    </xf>
    <xf numFmtId="4" fontId="17" fillId="2" borderId="2" xfId="19" applyNumberFormat="1" applyFont="1" applyFill="1" applyBorder="1" applyAlignment="1" applyProtection="1">
      <alignment horizontal="center" vertical="center"/>
      <protection hidden="1"/>
    </xf>
    <xf numFmtId="168" fontId="17" fillId="2" borderId="2" xfId="22" applyFont="1" applyFill="1" applyBorder="1" applyAlignment="1" applyProtection="1">
      <alignment vertical="center"/>
      <protection hidden="1"/>
    </xf>
    <xf numFmtId="0" fontId="17" fillId="2" borderId="2" xfId="0" applyFont="1" applyFill="1" applyBorder="1" applyAlignment="1" applyProtection="1">
      <alignment vertical="center" wrapText="1"/>
      <protection hidden="1"/>
    </xf>
    <xf numFmtId="0" fontId="17" fillId="2" borderId="0" xfId="0" applyFont="1" applyFill="1" applyBorder="1" applyAlignment="1" applyProtection="1">
      <alignment vertical="center" wrapText="1"/>
      <protection hidden="1"/>
    </xf>
    <xf numFmtId="0" fontId="13" fillId="2" borderId="2" xfId="0" applyFont="1" applyFill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29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173" fontId="3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28" fillId="0" borderId="0" xfId="0" applyNumberFormat="1" applyFont="1" applyFill="1" applyBorder="1" applyAlignment="1" applyProtection="1">
      <alignment vertical="center"/>
      <protection hidden="1"/>
    </xf>
    <xf numFmtId="2" fontId="28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24" fillId="3" borderId="3" xfId="0" applyFont="1" applyFill="1" applyBorder="1" applyAlignment="1" applyProtection="1">
      <alignment horizontal="center" vertical="center"/>
      <protection hidden="1"/>
    </xf>
    <xf numFmtId="3" fontId="25" fillId="3" borderId="4" xfId="0" applyNumberFormat="1" applyFont="1" applyFill="1" applyBorder="1" applyAlignment="1" applyProtection="1">
      <alignment horizontal="center" vertical="center"/>
      <protection hidden="1"/>
    </xf>
    <xf numFmtId="4" fontId="28" fillId="2" borderId="0" xfId="0" applyNumberFormat="1" applyFont="1" applyFill="1" applyBorder="1" applyAlignment="1" applyProtection="1">
      <alignment horizontal="center" vertical="center"/>
      <protection hidden="1"/>
    </xf>
    <xf numFmtId="4" fontId="31" fillId="2" borderId="5" xfId="0" applyNumberFormat="1" applyFont="1" applyFill="1" applyBorder="1" applyAlignment="1" applyProtection="1">
      <alignment vertical="center"/>
      <protection hidden="1"/>
    </xf>
    <xf numFmtId="4" fontId="31" fillId="2" borderId="6" xfId="0" applyNumberFormat="1" applyFont="1" applyFill="1" applyBorder="1" applyAlignment="1" applyProtection="1">
      <alignment vertical="center"/>
      <protection hidden="1"/>
    </xf>
    <xf numFmtId="2" fontId="28" fillId="2" borderId="7" xfId="0" applyNumberFormat="1" applyFont="1" applyFill="1" applyBorder="1" applyAlignment="1" applyProtection="1">
      <alignment vertical="center"/>
      <protection hidden="1"/>
    </xf>
    <xf numFmtId="4" fontId="25" fillId="2" borderId="0" xfId="0" applyNumberFormat="1" applyFont="1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center" vertical="center"/>
      <protection hidden="1"/>
    </xf>
    <xf numFmtId="2" fontId="28" fillId="2" borderId="0" xfId="0" applyNumberFormat="1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right" vertical="center"/>
      <protection hidden="1"/>
    </xf>
    <xf numFmtId="4" fontId="31" fillId="2" borderId="0" xfId="0" applyNumberFormat="1" applyFont="1" applyFill="1" applyBorder="1" applyAlignment="1" applyProtection="1">
      <alignment vertical="center"/>
      <protection hidden="1"/>
    </xf>
    <xf numFmtId="0" fontId="28" fillId="2" borderId="8" xfId="0" applyFont="1" applyFill="1" applyBorder="1" applyAlignment="1" applyProtection="1">
      <alignment horizontal="center" vertical="center"/>
      <protection hidden="1"/>
    </xf>
    <xf numFmtId="0" fontId="28" fillId="2" borderId="2" xfId="0" applyFont="1" applyFill="1" applyBorder="1" applyAlignment="1" applyProtection="1">
      <alignment horizontal="center" vertical="center"/>
      <protection hidden="1"/>
    </xf>
    <xf numFmtId="2" fontId="28" fillId="2" borderId="2" xfId="0" applyNumberFormat="1" applyFont="1" applyFill="1" applyBorder="1" applyAlignment="1" applyProtection="1">
      <alignment horizontal="center" vertical="center"/>
      <protection hidden="1"/>
    </xf>
    <xf numFmtId="2" fontId="29" fillId="2" borderId="2" xfId="0" applyNumberFormat="1" applyFont="1" applyFill="1" applyBorder="1" applyAlignment="1" applyProtection="1">
      <alignment horizontal="center" vertical="center"/>
      <protection hidden="1"/>
    </xf>
    <xf numFmtId="4" fontId="10" fillId="2" borderId="2" xfId="0" applyNumberFormat="1" applyFont="1" applyFill="1" applyBorder="1" applyAlignment="1" applyProtection="1">
      <alignment horizontal="center" vertical="center"/>
      <protection hidden="1"/>
    </xf>
    <xf numFmtId="0" fontId="34" fillId="2" borderId="2" xfId="0" applyFont="1" applyFill="1" applyBorder="1" applyAlignment="1" applyProtection="1">
      <alignment horizontal="right" vertical="center"/>
      <protection hidden="1"/>
    </xf>
    <xf numFmtId="4" fontId="34" fillId="2" borderId="2" xfId="0" applyNumberFormat="1" applyFont="1" applyFill="1" applyBorder="1" applyAlignment="1" applyProtection="1">
      <alignment horizontal="right" vertical="center"/>
      <protection hidden="1"/>
    </xf>
    <xf numFmtId="3" fontId="34" fillId="2" borderId="2" xfId="0" applyNumberFormat="1" applyFont="1" applyFill="1" applyBorder="1" applyAlignment="1" applyProtection="1">
      <alignment horizontal="right" vertical="center"/>
      <protection hidden="1"/>
    </xf>
    <xf numFmtId="4" fontId="29" fillId="2" borderId="2" xfId="0" applyNumberFormat="1" applyFont="1" applyFill="1" applyBorder="1" applyAlignment="1" applyProtection="1">
      <alignment horizontal="center" vertical="center"/>
      <protection hidden="1"/>
    </xf>
    <xf numFmtId="4" fontId="29" fillId="2" borderId="9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35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8" fillId="2" borderId="10" xfId="0" applyFont="1" applyFill="1" applyBorder="1" applyAlignment="1" applyProtection="1">
      <alignment horizontal="center" vertical="center" wrapText="1"/>
      <protection hidden="1"/>
    </xf>
    <xf numFmtId="0" fontId="38" fillId="2" borderId="11" xfId="0" applyFont="1" applyFill="1" applyBorder="1" applyAlignment="1" applyProtection="1">
      <alignment horizontal="center" vertical="center" wrapText="1"/>
      <protection hidden="1"/>
    </xf>
    <xf numFmtId="0" fontId="39" fillId="2" borderId="0" xfId="0" applyFont="1" applyFill="1" applyBorder="1" applyAlignment="1" applyProtection="1">
      <alignment horizontal="center" vertical="center" wrapText="1"/>
      <protection hidden="1"/>
    </xf>
    <xf numFmtId="0" fontId="39" fillId="2" borderId="0" xfId="0" applyFont="1" applyFill="1" applyBorder="1" applyAlignment="1" applyProtection="1">
      <alignment horizontal="left" vertical="center" wrapText="1"/>
      <protection hidden="1"/>
    </xf>
    <xf numFmtId="176" fontId="42" fillId="2" borderId="12" xfId="0" applyNumberFormat="1" applyFont="1" applyFill="1" applyBorder="1" applyAlignment="1" applyProtection="1">
      <alignment horizontal="center" vertical="center"/>
      <protection hidden="1"/>
    </xf>
    <xf numFmtId="177" fontId="42" fillId="2" borderId="13" xfId="0" applyNumberFormat="1" applyFont="1" applyFill="1" applyBorder="1" applyAlignment="1" applyProtection="1">
      <alignment horizontal="center" vertical="center"/>
      <protection hidden="1"/>
    </xf>
    <xf numFmtId="4" fontId="10" fillId="2" borderId="14" xfId="0" applyNumberFormat="1" applyFont="1" applyFill="1" applyBorder="1" applyAlignment="1" applyProtection="1">
      <alignment horizontal="center" vertical="center"/>
      <protection hidden="1"/>
    </xf>
    <xf numFmtId="176" fontId="42" fillId="2" borderId="13" xfId="0" applyNumberFormat="1" applyFont="1" applyFill="1" applyBorder="1" applyAlignment="1" applyProtection="1">
      <alignment horizontal="center" vertical="center"/>
      <protection hidden="1"/>
    </xf>
    <xf numFmtId="168" fontId="43" fillId="2" borderId="0" xfId="22" applyFont="1" applyFill="1" applyBorder="1" applyAlignment="1" applyProtection="1">
      <alignment/>
      <protection hidden="1"/>
    </xf>
    <xf numFmtId="168" fontId="43" fillId="2" borderId="0" xfId="22" applyFont="1" applyFill="1" applyBorder="1" applyAlignment="1" applyProtection="1">
      <alignment horizontal="left"/>
      <protection hidden="1"/>
    </xf>
    <xf numFmtId="41" fontId="45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45" fillId="2" borderId="11" xfId="0" applyFont="1" applyFill="1" applyBorder="1" applyAlignment="1" applyProtection="1">
      <alignment horizontal="center" vertical="center" wrapText="1"/>
      <protection hidden="1"/>
    </xf>
    <xf numFmtId="0" fontId="44" fillId="2" borderId="11" xfId="0" applyFont="1" applyFill="1" applyBorder="1" applyAlignment="1" applyProtection="1">
      <alignment horizontal="center" vertical="center" wrapText="1"/>
      <protection hidden="1"/>
    </xf>
    <xf numFmtId="0" fontId="46" fillId="2" borderId="0" xfId="0" applyFont="1" applyFill="1" applyBorder="1" applyAlignment="1" applyProtection="1">
      <alignment/>
      <protection hidden="1"/>
    </xf>
    <xf numFmtId="0" fontId="46" fillId="2" borderId="0" xfId="0" applyFont="1" applyFill="1" applyBorder="1" applyAlignment="1" applyProtection="1">
      <alignment horizontal="left"/>
      <protection hidden="1"/>
    </xf>
    <xf numFmtId="43" fontId="5" fillId="2" borderId="11" xfId="0" applyNumberFormat="1" applyFont="1" applyFill="1" applyBorder="1" applyAlignment="1" applyProtection="1">
      <alignment horizontal="center" vertical="center"/>
      <protection hidden="1"/>
    </xf>
    <xf numFmtId="43" fontId="5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48" fillId="2" borderId="7" xfId="0" applyNumberFormat="1" applyFont="1" applyFill="1" applyBorder="1" applyAlignment="1" applyProtection="1">
      <alignment horizontal="center" vertical="center"/>
      <protection hidden="1"/>
    </xf>
    <xf numFmtId="1" fontId="48" fillId="2" borderId="15" xfId="0" applyNumberFormat="1" applyFont="1" applyFill="1" applyBorder="1" applyAlignment="1" applyProtection="1">
      <alignment horizontal="left" vertical="center"/>
      <protection hidden="1"/>
    </xf>
    <xf numFmtId="43" fontId="5" fillId="2" borderId="16" xfId="0" applyNumberFormat="1" applyFont="1" applyFill="1" applyBorder="1" applyAlignment="1" applyProtection="1">
      <alignment horizontal="center" vertical="center"/>
      <protection hidden="1"/>
    </xf>
    <xf numFmtId="43" fontId="5" fillId="2" borderId="16" xfId="0" applyNumberFormat="1" applyFont="1" applyFill="1" applyBorder="1" applyAlignment="1" applyProtection="1">
      <alignment horizontal="center" vertical="center" wrapText="1"/>
      <protection hidden="1"/>
    </xf>
    <xf numFmtId="176" fontId="37" fillId="2" borderId="17" xfId="0" applyNumberFormat="1" applyFont="1" applyFill="1" applyBorder="1" applyAlignment="1" applyProtection="1">
      <alignment horizontal="center" vertical="center" wrapText="1"/>
      <protection hidden="1"/>
    </xf>
    <xf numFmtId="43" fontId="42" fillId="3" borderId="4" xfId="0" applyNumberFormat="1" applyFont="1" applyFill="1" applyBorder="1" applyAlignment="1" applyProtection="1">
      <alignment horizontal="center" vertical="center"/>
      <protection hidden="1"/>
    </xf>
    <xf numFmtId="0" fontId="45" fillId="2" borderId="17" xfId="0" applyFont="1" applyFill="1" applyBorder="1" applyAlignment="1" applyProtection="1">
      <alignment horizontal="center" vertical="center" wrapText="1"/>
      <protection hidden="1"/>
    </xf>
    <xf numFmtId="43" fontId="42" fillId="2" borderId="4" xfId="0" applyNumberFormat="1" applyFont="1" applyFill="1" applyBorder="1" applyAlignment="1" applyProtection="1">
      <alignment horizontal="center" vertical="center" wrapText="1"/>
      <protection hidden="1"/>
    </xf>
    <xf numFmtId="1" fontId="48" fillId="2" borderId="0" xfId="0" applyNumberFormat="1" applyFont="1" applyFill="1" applyBorder="1" applyAlignment="1" applyProtection="1">
      <alignment horizontal="center" vertical="center"/>
      <protection hidden="1"/>
    </xf>
    <xf numFmtId="1" fontId="48" fillId="2" borderId="0" xfId="0" applyNumberFormat="1" applyFont="1" applyFill="1" applyBorder="1" applyAlignment="1" applyProtection="1">
      <alignment horizontal="left" vertical="center"/>
      <protection hidden="1"/>
    </xf>
    <xf numFmtId="0" fontId="45" fillId="2" borderId="18" xfId="0" applyFont="1" applyFill="1" applyBorder="1" applyAlignment="1" applyProtection="1">
      <alignment horizontal="center" vertical="center" wrapText="1"/>
      <protection hidden="1"/>
    </xf>
    <xf numFmtId="0" fontId="48" fillId="2" borderId="0" xfId="0" applyFont="1" applyFill="1" applyBorder="1" applyAlignment="1" applyProtection="1">
      <alignment/>
      <protection hidden="1"/>
    </xf>
    <xf numFmtId="43" fontId="4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19" xfId="0" applyFont="1" applyFill="1" applyBorder="1" applyAlignment="1" applyProtection="1">
      <alignment vertical="center" wrapText="1"/>
      <protection hidden="1"/>
    </xf>
    <xf numFmtId="43" fontId="42" fillId="2" borderId="4" xfId="0" applyNumberFormat="1" applyFont="1" applyFill="1" applyBorder="1" applyAlignment="1" applyProtection="1">
      <alignment vertical="center" wrapText="1"/>
      <protection hidden="1"/>
    </xf>
    <xf numFmtId="177" fontId="10" fillId="3" borderId="4" xfId="0" applyNumberFormat="1" applyFont="1" applyFill="1" applyBorder="1" applyAlignment="1" applyProtection="1">
      <alignment horizontal="center" vertical="center"/>
      <protection hidden="1"/>
    </xf>
    <xf numFmtId="177" fontId="10" fillId="2" borderId="0" xfId="0" applyNumberFormat="1" applyFont="1" applyFill="1" applyBorder="1" applyAlignment="1" applyProtection="1">
      <alignment horizontal="center" vertical="center"/>
      <protection hidden="1"/>
    </xf>
    <xf numFmtId="177" fontId="10" fillId="2" borderId="4" xfId="0" applyNumberFormat="1" applyFont="1" applyFill="1" applyBorder="1" applyAlignment="1" applyProtection="1">
      <alignment vertical="center"/>
      <protection hidden="1"/>
    </xf>
    <xf numFmtId="177" fontId="18" fillId="2" borderId="0" xfId="0" applyNumberFormat="1" applyFont="1" applyFill="1" applyBorder="1" applyAlignment="1" applyProtection="1">
      <alignment horizontal="center" vertical="center"/>
      <protection hidden="1"/>
    </xf>
    <xf numFmtId="177" fontId="1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177" fontId="10" fillId="2" borderId="0" xfId="0" applyNumberFormat="1" applyFont="1" applyFill="1" applyBorder="1" applyAlignment="1" applyProtection="1">
      <alignment vertical="center"/>
      <protection hidden="1"/>
    </xf>
    <xf numFmtId="177" fontId="10" fillId="2" borderId="20" xfId="0" applyNumberFormat="1" applyFont="1" applyFill="1" applyBorder="1" applyAlignment="1" applyProtection="1">
      <alignment horizontal="center" vertical="center"/>
      <protection hidden="1"/>
    </xf>
    <xf numFmtId="4" fontId="14" fillId="3" borderId="0" xfId="0" applyNumberFormat="1" applyFont="1" applyFill="1" applyBorder="1" applyAlignment="1" applyProtection="1">
      <alignment horizontal="center" vertical="center"/>
      <protection hidden="1"/>
    </xf>
    <xf numFmtId="4" fontId="41" fillId="3" borderId="0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right" vertical="center"/>
      <protection hidden="1"/>
    </xf>
    <xf numFmtId="177" fontId="14" fillId="3" borderId="0" xfId="0" applyNumberFormat="1" applyFont="1" applyFill="1" applyBorder="1" applyAlignment="1" applyProtection="1">
      <alignment horizontal="center" vertical="center"/>
      <protection hidden="1"/>
    </xf>
    <xf numFmtId="4" fontId="47" fillId="3" borderId="0" xfId="0" applyNumberFormat="1" applyFont="1" applyFill="1" applyBorder="1" applyAlignment="1" applyProtection="1">
      <alignment horizontal="center" vertical="center"/>
      <protection hidden="1"/>
    </xf>
    <xf numFmtId="179" fontId="49" fillId="3" borderId="0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4" fontId="9" fillId="3" borderId="5" xfId="0" applyNumberFormat="1" applyFont="1" applyFill="1" applyBorder="1" applyAlignment="1" applyProtection="1">
      <alignment vertical="center"/>
      <protection hidden="1"/>
    </xf>
    <xf numFmtId="0" fontId="55" fillId="3" borderId="0" xfId="0" applyFont="1" applyFill="1" applyBorder="1" applyAlignment="1" applyProtection="1">
      <alignment/>
      <protection hidden="1"/>
    </xf>
    <xf numFmtId="0" fontId="13" fillId="4" borderId="11" xfId="0" applyFont="1" applyFill="1" applyBorder="1" applyAlignment="1" applyProtection="1">
      <alignment horizontal="center" vertical="center" wrapText="1"/>
      <protection hidden="1" locked="0"/>
    </xf>
    <xf numFmtId="4" fontId="14" fillId="4" borderId="11" xfId="0" applyNumberFormat="1" applyFont="1" applyFill="1" applyBorder="1" applyAlignment="1" applyProtection="1">
      <alignment horizontal="center" vertical="center" wrapText="1"/>
      <protection hidden="1" locked="0"/>
    </xf>
    <xf numFmtId="176" fontId="37" fillId="4" borderId="11" xfId="0" applyNumberFormat="1" applyFont="1" applyFill="1" applyBorder="1" applyAlignment="1" applyProtection="1">
      <alignment horizontal="center" vertical="center" wrapText="1"/>
      <protection hidden="1" locked="0"/>
    </xf>
    <xf numFmtId="176" fontId="18" fillId="4" borderId="11" xfId="0" applyNumberFormat="1" applyFont="1" applyFill="1" applyBorder="1" applyAlignment="1" applyProtection="1">
      <alignment horizontal="center" vertical="center"/>
      <protection hidden="1" locked="0"/>
    </xf>
    <xf numFmtId="176" fontId="37" fillId="4" borderId="11" xfId="0" applyNumberFormat="1" applyFont="1" applyFill="1" applyBorder="1" applyAlignment="1" applyProtection="1">
      <alignment horizontal="center" vertical="center"/>
      <protection hidden="1" locked="0"/>
    </xf>
    <xf numFmtId="49" fontId="51" fillId="2" borderId="17" xfId="0" applyNumberFormat="1" applyFont="1" applyFill="1" applyBorder="1" applyAlignment="1" applyProtection="1">
      <alignment/>
      <protection hidden="1"/>
    </xf>
    <xf numFmtId="0" fontId="36" fillId="2" borderId="21" xfId="0" applyFont="1" applyFill="1" applyBorder="1" applyAlignment="1" applyProtection="1">
      <alignment horizontal="center" vertical="center" wrapText="1"/>
      <protection hidden="1"/>
    </xf>
    <xf numFmtId="177" fontId="18" fillId="2" borderId="6" xfId="0" applyNumberFormat="1" applyFont="1" applyFill="1" applyBorder="1" applyAlignment="1" applyProtection="1">
      <alignment horizontal="center" vertical="center"/>
      <protection hidden="1"/>
    </xf>
    <xf numFmtId="0" fontId="37" fillId="2" borderId="22" xfId="0" applyFont="1" applyFill="1" applyBorder="1" applyAlignment="1" applyProtection="1">
      <alignment horizontal="center" vertical="center" wrapText="1"/>
      <protection hidden="1"/>
    </xf>
    <xf numFmtId="0" fontId="18" fillId="3" borderId="23" xfId="0" applyFont="1" applyFill="1" applyBorder="1" applyAlignment="1" applyProtection="1">
      <alignment horizontal="center" wrapText="1"/>
      <protection hidden="1"/>
    </xf>
    <xf numFmtId="0" fontId="18" fillId="3" borderId="24" xfId="0" applyFont="1" applyFill="1" applyBorder="1" applyAlignment="1" applyProtection="1">
      <alignment horizontal="center" wrapText="1"/>
      <protection hidden="1"/>
    </xf>
    <xf numFmtId="179" fontId="52" fillId="3" borderId="23" xfId="0" applyNumberFormat="1" applyFont="1" applyFill="1" applyBorder="1" applyAlignment="1" applyProtection="1">
      <alignment horizontal="center" wrapText="1"/>
      <protection hidden="1"/>
    </xf>
    <xf numFmtId="179" fontId="52" fillId="3" borderId="24" xfId="0" applyNumberFormat="1" applyFont="1" applyFill="1" applyBorder="1" applyAlignment="1" applyProtection="1">
      <alignment horizontal="center" wrapText="1"/>
      <protection hidden="1"/>
    </xf>
    <xf numFmtId="49" fontId="51" fillId="2" borderId="25" xfId="0" applyNumberFormat="1" applyFont="1" applyFill="1" applyBorder="1" applyAlignment="1" applyProtection="1">
      <alignment horizontal="center"/>
      <protection hidden="1"/>
    </xf>
    <xf numFmtId="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14" fillId="3" borderId="26" xfId="0" applyNumberFormat="1" applyFont="1" applyFill="1" applyBorder="1" applyAlignment="1" applyProtection="1">
      <alignment horizontal="center" vertical="center"/>
      <protection hidden="1"/>
    </xf>
    <xf numFmtId="4" fontId="14" fillId="3" borderId="27" xfId="0" applyNumberFormat="1" applyFont="1" applyFill="1" applyBorder="1" applyAlignment="1" applyProtection="1">
      <alignment horizontal="center" vertical="center"/>
      <protection hidden="1"/>
    </xf>
    <xf numFmtId="4" fontId="33" fillId="2" borderId="28" xfId="0" applyNumberFormat="1" applyFont="1" applyFill="1" applyBorder="1" applyAlignment="1" applyProtection="1">
      <alignment horizontal="center" vertical="center"/>
      <protection hidden="1"/>
    </xf>
    <xf numFmtId="4" fontId="33" fillId="2" borderId="29" xfId="0" applyNumberFormat="1" applyFont="1" applyFill="1" applyBorder="1" applyAlignment="1" applyProtection="1">
      <alignment horizontal="center" vertical="center"/>
      <protection hidden="1"/>
    </xf>
    <xf numFmtId="0" fontId="22" fillId="2" borderId="30" xfId="0" applyFont="1" applyFill="1" applyBorder="1" applyAlignment="1" applyProtection="1">
      <alignment horizontal="center" vertical="center" wrapText="1"/>
      <protection hidden="1"/>
    </xf>
    <xf numFmtId="0" fontId="22" fillId="2" borderId="31" xfId="0" applyFont="1" applyFill="1" applyBorder="1" applyAlignment="1" applyProtection="1">
      <alignment horizontal="center" vertical="center" wrapText="1"/>
      <protection hidden="1"/>
    </xf>
    <xf numFmtId="0" fontId="22" fillId="2" borderId="32" xfId="0" applyFont="1" applyFill="1" applyBorder="1" applyAlignment="1" applyProtection="1">
      <alignment horizontal="center" vertical="center" wrapText="1"/>
      <protection hidden="1"/>
    </xf>
    <xf numFmtId="2" fontId="23" fillId="2" borderId="7" xfId="0" applyNumberFormat="1" applyFont="1" applyFill="1" applyBorder="1" applyAlignment="1" applyProtection="1">
      <alignment horizontal="center" wrapText="1"/>
      <protection hidden="1"/>
    </xf>
    <xf numFmtId="2" fontId="23" fillId="2" borderId="0" xfId="0" applyNumberFormat="1" applyFont="1" applyFill="1" applyBorder="1" applyAlignment="1" applyProtection="1">
      <alignment horizontal="center" wrapText="1"/>
      <protection hidden="1"/>
    </xf>
    <xf numFmtId="2" fontId="23" fillId="2" borderId="33" xfId="0" applyNumberFormat="1" applyFont="1" applyFill="1" applyBorder="1" applyAlignment="1" applyProtection="1">
      <alignment horizontal="center" wrapText="1"/>
      <protection hidden="1"/>
    </xf>
    <xf numFmtId="2" fontId="23" fillId="2" borderId="34" xfId="0" applyNumberFormat="1" applyFont="1" applyFill="1" applyBorder="1" applyAlignment="1" applyProtection="1">
      <alignment horizontal="center" wrapText="1"/>
      <protection hidden="1"/>
    </xf>
    <xf numFmtId="197" fontId="32" fillId="3" borderId="35" xfId="0" applyNumberFormat="1" applyFont="1" applyFill="1" applyBorder="1" applyAlignment="1" applyProtection="1">
      <alignment horizontal="center" vertical="center"/>
      <protection hidden="1"/>
    </xf>
    <xf numFmtId="197" fontId="32" fillId="3" borderId="36" xfId="0" applyNumberFormat="1" applyFont="1" applyFill="1" applyBorder="1" applyAlignment="1" applyProtection="1">
      <alignment horizontal="center" vertical="center"/>
      <protection hidden="1"/>
    </xf>
    <xf numFmtId="197" fontId="32" fillId="3" borderId="37" xfId="0" applyNumberFormat="1" applyFont="1" applyFill="1" applyBorder="1" applyAlignment="1" applyProtection="1">
      <alignment horizontal="center" vertical="center"/>
      <protection hidden="1"/>
    </xf>
    <xf numFmtId="197" fontId="32" fillId="3" borderId="38" xfId="0" applyNumberFormat="1" applyFont="1" applyFill="1" applyBorder="1" applyAlignment="1" applyProtection="1">
      <alignment horizontal="center" vertical="center"/>
      <protection hidden="1"/>
    </xf>
    <xf numFmtId="49" fontId="47" fillId="4" borderId="39" xfId="0" applyNumberFormat="1" applyFont="1" applyFill="1" applyBorder="1" applyAlignment="1" applyProtection="1">
      <alignment horizontal="left" vertical="center"/>
      <protection hidden="1" locked="0"/>
    </xf>
    <xf numFmtId="49" fontId="47" fillId="4" borderId="10" xfId="0" applyNumberFormat="1" applyFont="1" applyFill="1" applyBorder="1" applyAlignment="1" applyProtection="1">
      <alignment horizontal="left" vertical="center"/>
      <protection hidden="1" locked="0"/>
    </xf>
    <xf numFmtId="198" fontId="54" fillId="3" borderId="28" xfId="0" applyNumberFormat="1" applyFont="1" applyFill="1" applyBorder="1" applyAlignment="1" applyProtection="1">
      <alignment horizontal="center" vertical="center"/>
      <protection hidden="1"/>
    </xf>
    <xf numFmtId="198" fontId="40" fillId="0" borderId="40" xfId="0" applyNumberFormat="1" applyFont="1" applyBorder="1" applyAlignment="1" applyProtection="1">
      <alignment/>
      <protection hidden="1"/>
    </xf>
    <xf numFmtId="198" fontId="40" fillId="0" borderId="29" xfId="0" applyNumberFormat="1" applyFont="1" applyBorder="1" applyAlignment="1" applyProtection="1">
      <alignment/>
      <protection hidden="1"/>
    </xf>
    <xf numFmtId="179" fontId="52" fillId="3" borderId="41" xfId="0" applyNumberFormat="1" applyFont="1" applyFill="1" applyBorder="1" applyAlignment="1" applyProtection="1">
      <alignment horizontal="center"/>
      <protection hidden="1"/>
    </xf>
    <xf numFmtId="4" fontId="14" fillId="3" borderId="0" xfId="0" applyNumberFormat="1" applyFont="1" applyFill="1" applyBorder="1" applyAlignment="1" applyProtection="1">
      <alignment horizontal="center" vertical="center"/>
      <protection hidden="1"/>
    </xf>
    <xf numFmtId="4" fontId="33" fillId="3" borderId="42" xfId="0" applyNumberFormat="1" applyFont="1" applyFill="1" applyBorder="1" applyAlignment="1" applyProtection="1">
      <alignment horizontal="center" vertical="center"/>
      <protection hidden="1"/>
    </xf>
    <xf numFmtId="177" fontId="18" fillId="2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43" xfId="0" applyFont="1" applyBorder="1" applyAlignment="1" applyProtection="1">
      <alignment horizontal="center" vertical="center" wrapText="1"/>
      <protection hidden="1"/>
    </xf>
    <xf numFmtId="2" fontId="26" fillId="3" borderId="39" xfId="0" applyNumberFormat="1" applyFont="1" applyFill="1" applyBorder="1" applyAlignment="1" applyProtection="1">
      <alignment horizontal="center" vertical="center"/>
      <protection hidden="1"/>
    </xf>
    <xf numFmtId="2" fontId="26" fillId="3" borderId="18" xfId="0" applyNumberFormat="1" applyFont="1" applyFill="1" applyBorder="1" applyAlignment="1" applyProtection="1">
      <alignment horizontal="center" vertical="center"/>
      <protection hidden="1"/>
    </xf>
    <xf numFmtId="2" fontId="26" fillId="3" borderId="10" xfId="0" applyNumberFormat="1" applyFont="1" applyFill="1" applyBorder="1" applyAlignment="1" applyProtection="1">
      <alignment horizontal="center" vertical="center"/>
      <protection hidden="1"/>
    </xf>
    <xf numFmtId="2" fontId="33" fillId="2" borderId="1" xfId="0" applyNumberFormat="1" applyFont="1" applyFill="1" applyBorder="1" applyAlignment="1" applyProtection="1">
      <alignment horizontal="center" vertical="center"/>
      <protection hidden="1"/>
    </xf>
    <xf numFmtId="4" fontId="33" fillId="2" borderId="1" xfId="0" applyNumberFormat="1" applyFont="1" applyFill="1" applyBorder="1" applyAlignment="1" applyProtection="1">
      <alignment horizontal="center" vertical="center"/>
      <protection hidden="1"/>
    </xf>
    <xf numFmtId="49" fontId="47" fillId="4" borderId="39" xfId="0" applyNumberFormat="1" applyFont="1" applyFill="1" applyBorder="1" applyAlignment="1" applyProtection="1">
      <alignment horizontal="left" vertical="center" wrapText="1"/>
      <protection hidden="1" locked="0"/>
    </xf>
    <xf numFmtId="49" fontId="47" fillId="4" borderId="10" xfId="0" applyNumberFormat="1" applyFont="1" applyFill="1" applyBorder="1" applyAlignment="1" applyProtection="1">
      <alignment horizontal="left" vertical="center" wrapText="1"/>
      <protection hidden="1" locked="0"/>
    </xf>
    <xf numFmtId="177" fontId="41" fillId="2" borderId="44" xfId="0" applyNumberFormat="1" applyFont="1" applyFill="1" applyBorder="1" applyAlignment="1" applyProtection="1">
      <alignment horizontal="center" vertical="center"/>
      <protection hidden="1"/>
    </xf>
    <xf numFmtId="177" fontId="41" fillId="2" borderId="4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hidden="1"/>
    </xf>
    <xf numFmtId="0" fontId="4" fillId="2" borderId="47" xfId="0" applyFont="1" applyFill="1" applyBorder="1" applyAlignment="1" applyProtection="1">
      <alignment horizontal="center" vertical="center"/>
      <protection hidden="1"/>
    </xf>
    <xf numFmtId="0" fontId="8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48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wrapText="1"/>
      <protection hidden="1" locked="0"/>
    </xf>
    <xf numFmtId="0" fontId="3" fillId="4" borderId="46" xfId="0" applyFont="1" applyFill="1" applyBorder="1" applyAlignment="1" applyProtection="1">
      <alignment horizontal="center" wrapText="1"/>
      <protection hidden="1" locked="0"/>
    </xf>
    <xf numFmtId="0" fontId="3" fillId="4" borderId="47" xfId="0" applyFont="1" applyFill="1" applyBorder="1" applyAlignment="1" applyProtection="1">
      <alignment horizontal="center" wrapText="1"/>
      <protection hidden="1" locked="0"/>
    </xf>
    <xf numFmtId="4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4" fillId="4" borderId="39" xfId="0" applyNumberFormat="1" applyFont="1" applyFill="1" applyBorder="1" applyAlignment="1" applyProtection="1">
      <alignment horizontal="center" vertical="center" wrapText="1"/>
      <protection hidden="1" locked="0"/>
    </xf>
    <xf numFmtId="4" fontId="14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14" fillId="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" borderId="16" xfId="0" applyFont="1" applyFill="1" applyBorder="1" applyAlignment="1" applyProtection="1">
      <alignment horizontal="center" vertical="center" wrapText="1"/>
      <protection hidden="1"/>
    </xf>
    <xf numFmtId="0" fontId="38" fillId="2" borderId="13" xfId="0" applyFont="1" applyFill="1" applyBorder="1" applyAlignment="1" applyProtection="1">
      <alignment horizontal="center" vertical="center" wrapText="1"/>
      <protection hidden="1"/>
    </xf>
    <xf numFmtId="0" fontId="38" fillId="2" borderId="49" xfId="0" applyFont="1" applyFill="1" applyBorder="1" applyAlignment="1" applyProtection="1">
      <alignment horizontal="center" vertical="center" wrapText="1"/>
      <protection hidden="1"/>
    </xf>
    <xf numFmtId="0" fontId="38" fillId="2" borderId="12" xfId="0" applyFont="1" applyFill="1" applyBorder="1" applyAlignment="1" applyProtection="1">
      <alignment horizontal="center" vertical="center" wrapText="1"/>
      <protection hidden="1"/>
    </xf>
    <xf numFmtId="0" fontId="38" fillId="2" borderId="50" xfId="0" applyFont="1" applyFill="1" applyBorder="1" applyAlignment="1" applyProtection="1">
      <alignment horizontal="center" vertical="center" wrapText="1"/>
      <protection hidden="1"/>
    </xf>
    <xf numFmtId="0" fontId="50" fillId="2" borderId="21" xfId="0" applyFont="1" applyFill="1" applyBorder="1" applyAlignment="1" applyProtection="1">
      <alignment horizontal="center" vertical="center" wrapText="1"/>
      <protection hidden="1"/>
    </xf>
    <xf numFmtId="0" fontId="50" fillId="2" borderId="51" xfId="0" applyFont="1" applyFill="1" applyBorder="1" applyAlignment="1" applyProtection="1">
      <alignment horizontal="center" vertical="center" wrapText="1"/>
      <protection hidden="1"/>
    </xf>
    <xf numFmtId="0" fontId="50" fillId="2" borderId="52" xfId="0" applyFont="1" applyFill="1" applyBorder="1" applyAlignment="1" applyProtection="1">
      <alignment horizontal="center" vertical="center" wrapText="1"/>
      <protection hidden="1"/>
    </xf>
    <xf numFmtId="49" fontId="44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47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47" fillId="2" borderId="18" xfId="0" applyNumberFormat="1" applyFont="1" applyFill="1" applyBorder="1" applyAlignment="1" applyProtection="1">
      <alignment horizontal="center" vertical="center" wrapText="1"/>
      <protection hidden="1"/>
    </xf>
    <xf numFmtId="41" fontId="56" fillId="3" borderId="0" xfId="0" applyNumberFormat="1" applyFont="1" applyFill="1" applyBorder="1" applyAlignment="1" applyProtection="1">
      <alignment horizontal="center" vertical="center"/>
      <protection hidden="1" locked="0"/>
    </xf>
    <xf numFmtId="41" fontId="53" fillId="3" borderId="0" xfId="0" applyNumberFormat="1" applyFont="1" applyFill="1" applyBorder="1" applyAlignment="1" applyProtection="1">
      <alignment horizontal="center"/>
      <protection hidden="1"/>
    </xf>
    <xf numFmtId="4" fontId="28" fillId="3" borderId="42" xfId="0" applyNumberFormat="1" applyFont="1" applyFill="1" applyBorder="1" applyAlignment="1" applyProtection="1">
      <alignment horizontal="center" vertical="center"/>
      <protection hidden="1"/>
    </xf>
    <xf numFmtId="49" fontId="44" fillId="2" borderId="14" xfId="0" applyNumberFormat="1" applyFont="1" applyFill="1" applyBorder="1" applyAlignment="1" applyProtection="1">
      <alignment horizontal="center" vertical="center" wrapText="1"/>
      <protection hidden="1"/>
    </xf>
    <xf numFmtId="49" fontId="44" fillId="2" borderId="12" xfId="0" applyNumberFormat="1" applyFont="1" applyFill="1" applyBorder="1" applyAlignment="1" applyProtection="1">
      <alignment horizontal="center" vertical="center" wrapText="1"/>
      <protection hidden="1"/>
    </xf>
    <xf numFmtId="4" fontId="26" fillId="3" borderId="53" xfId="0" applyNumberFormat="1" applyFont="1" applyFill="1" applyBorder="1" applyAlignment="1" applyProtection="1">
      <alignment horizontal="center" vertical="center"/>
      <protection hidden="1"/>
    </xf>
    <xf numFmtId="4" fontId="27" fillId="3" borderId="17" xfId="0" applyNumberFormat="1" applyFont="1" applyFill="1" applyBorder="1" applyAlignment="1" applyProtection="1">
      <alignment/>
      <protection hidden="1"/>
    </xf>
    <xf numFmtId="2" fontId="26" fillId="3" borderId="54" xfId="0" applyNumberFormat="1" applyFont="1" applyFill="1" applyBorder="1" applyAlignment="1" applyProtection="1">
      <alignment horizontal="center" vertical="center"/>
      <protection hidden="1"/>
    </xf>
    <xf numFmtId="2" fontId="26" fillId="3" borderId="55" xfId="0" applyNumberFormat="1" applyFont="1" applyFill="1" applyBorder="1" applyAlignment="1" applyProtection="1">
      <alignment horizontal="center" vertical="center"/>
      <protection hidden="1"/>
    </xf>
    <xf numFmtId="2" fontId="26" fillId="3" borderId="56" xfId="0" applyNumberFormat="1" applyFont="1" applyFill="1" applyBorder="1" applyAlignment="1" applyProtection="1">
      <alignment horizontal="center" vertical="center"/>
      <protection hidden="1"/>
    </xf>
    <xf numFmtId="4" fontId="26" fillId="3" borderId="19" xfId="0" applyNumberFormat="1" applyFont="1" applyFill="1" applyBorder="1" applyAlignment="1" applyProtection="1">
      <alignment horizontal="center" vertical="center"/>
      <protection hidden="1"/>
    </xf>
    <xf numFmtId="4" fontId="27" fillId="3" borderId="18" xfId="0" applyNumberFormat="1" applyFont="1" applyFill="1" applyBorder="1" applyAlignment="1" applyProtection="1">
      <alignment/>
      <protection hidden="1"/>
    </xf>
    <xf numFmtId="0" fontId="18" fillId="0" borderId="57" xfId="0" applyFont="1" applyFill="1" applyBorder="1" applyAlignment="1" applyProtection="1">
      <alignment horizontal="center" vertical="top" wrapText="1"/>
      <protection hidden="1"/>
    </xf>
    <xf numFmtId="0" fontId="18" fillId="0" borderId="31" xfId="0" applyFont="1" applyFill="1" applyBorder="1" applyAlignment="1" applyProtection="1">
      <alignment horizontal="center" vertical="top" wrapText="1"/>
      <protection hidden="1"/>
    </xf>
    <xf numFmtId="0" fontId="18" fillId="0" borderId="5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58" xfId="0" applyFont="1" applyFill="1" applyBorder="1" applyAlignment="1" applyProtection="1">
      <alignment horizontal="center" vertical="top" wrapText="1"/>
      <protection hidden="1"/>
    </xf>
    <xf numFmtId="0" fontId="18" fillId="0" borderId="41" xfId="0" applyFont="1" applyFill="1" applyBorder="1" applyAlignment="1" applyProtection="1">
      <alignment horizontal="center" vertical="top" wrapText="1"/>
      <protection hidden="1"/>
    </xf>
    <xf numFmtId="0" fontId="21" fillId="0" borderId="59" xfId="0" applyFont="1" applyBorder="1" applyAlignment="1" applyProtection="1">
      <alignment horizontal="center" vertical="center" wrapText="1"/>
      <protection hidden="1"/>
    </xf>
    <xf numFmtId="0" fontId="22" fillId="0" borderId="60" xfId="0" applyFont="1" applyBorder="1" applyAlignment="1" applyProtection="1">
      <alignment horizontal="center" vertical="center" wrapText="1"/>
      <protection hidden="1"/>
    </xf>
    <xf numFmtId="0" fontId="49" fillId="2" borderId="17" xfId="0" applyFont="1" applyFill="1" applyBorder="1" applyAlignment="1" applyProtection="1">
      <alignment horizontal="center" vertical="center" wrapText="1"/>
      <protection hidden="1"/>
    </xf>
    <xf numFmtId="0" fontId="49" fillId="2" borderId="61" xfId="0" applyFont="1" applyFill="1" applyBorder="1" applyAlignment="1" applyProtection="1">
      <alignment horizontal="center" vertical="center" wrapText="1"/>
      <protection hidden="1"/>
    </xf>
    <xf numFmtId="0" fontId="38" fillId="2" borderId="62" xfId="0" applyFont="1" applyFill="1" applyBorder="1" applyAlignment="1" applyProtection="1">
      <alignment horizontal="center" vertical="center" wrapText="1"/>
      <protection hidden="1"/>
    </xf>
    <xf numFmtId="49" fontId="47" fillId="2" borderId="17" xfId="0" applyNumberFormat="1" applyFont="1" applyFill="1" applyBorder="1" applyAlignment="1" applyProtection="1">
      <alignment horizontal="left" vertical="center" wrapText="1"/>
      <protection hidden="1"/>
    </xf>
    <xf numFmtId="4" fontId="30" fillId="2" borderId="63" xfId="0" applyNumberFormat="1" applyFont="1" applyFill="1" applyBorder="1" applyAlignment="1" applyProtection="1">
      <alignment horizontal="center" vertical="center"/>
      <protection hidden="1"/>
    </xf>
    <xf numFmtId="4" fontId="30" fillId="2" borderId="64" xfId="0" applyNumberFormat="1" applyFont="1" applyFill="1" applyBorder="1" applyAlignment="1" applyProtection="1">
      <alignment horizontal="center" vertical="center"/>
      <protection hidden="1"/>
    </xf>
    <xf numFmtId="4" fontId="30" fillId="2" borderId="58" xfId="0" applyNumberFormat="1" applyFont="1" applyFill="1" applyBorder="1" applyAlignment="1" applyProtection="1">
      <alignment horizontal="center" vertical="center"/>
      <protection hidden="1"/>
    </xf>
    <xf numFmtId="4" fontId="30" fillId="2" borderId="65" xfId="0" applyNumberFormat="1" applyFont="1" applyFill="1" applyBorder="1" applyAlignment="1" applyProtection="1">
      <alignment horizontal="center" vertical="center"/>
      <protection hidden="1"/>
    </xf>
    <xf numFmtId="0" fontId="22" fillId="0" borderId="66" xfId="0" applyFont="1" applyFill="1" applyBorder="1" applyAlignment="1" applyProtection="1">
      <alignment horizontal="center" vertical="center" wrapText="1"/>
      <protection hidden="1"/>
    </xf>
    <xf numFmtId="0" fontId="22" fillId="0" borderId="67" xfId="0" applyFont="1" applyFill="1" applyBorder="1" applyAlignment="1" applyProtection="1">
      <alignment horizontal="center" vertical="center" wrapText="1"/>
      <protection hidden="1"/>
    </xf>
    <xf numFmtId="0" fontId="7" fillId="4" borderId="26" xfId="0" applyFont="1" applyFill="1" applyBorder="1" applyAlignment="1" applyProtection="1">
      <alignment horizontal="center" vertical="center"/>
      <protection hidden="1" locked="0"/>
    </xf>
    <xf numFmtId="0" fontId="7" fillId="4" borderId="48" xfId="0" applyFont="1" applyFill="1" applyBorder="1" applyAlignment="1" applyProtection="1">
      <alignment horizontal="center" vertical="center"/>
      <protection hidden="1" locked="0"/>
    </xf>
    <xf numFmtId="0" fontId="7" fillId="4" borderId="27" xfId="0" applyFont="1" applyFill="1" applyBorder="1" applyAlignment="1" applyProtection="1">
      <alignment horizontal="center" vertical="center"/>
      <protection hidden="1" locked="0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8" fillId="3" borderId="29" xfId="0" applyFont="1" applyFill="1" applyBorder="1" applyAlignment="1" applyProtection="1">
      <alignment horizontal="center" vertical="center"/>
      <protection hidden="1"/>
    </xf>
    <xf numFmtId="4" fontId="9" fillId="3" borderId="28" xfId="0" applyNumberFormat="1" applyFont="1" applyFill="1" applyBorder="1" applyAlignment="1" applyProtection="1">
      <alignment horizontal="center" vertical="center"/>
      <protection hidden="1"/>
    </xf>
    <xf numFmtId="4" fontId="9" fillId="3" borderId="29" xfId="0" applyNumberFormat="1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3" fillId="4" borderId="39" xfId="0" applyFont="1" applyFill="1" applyBorder="1" applyAlignment="1" applyProtection="1">
      <alignment horizontal="center" vertical="center" wrapText="1"/>
      <protection hidden="1" locked="0"/>
    </xf>
    <xf numFmtId="0" fontId="13" fillId="4" borderId="10" xfId="0" applyFont="1" applyFill="1" applyBorder="1" applyAlignment="1" applyProtection="1">
      <alignment horizontal="center" vertical="center" wrapText="1"/>
      <protection hidden="1" locked="0"/>
    </xf>
    <xf numFmtId="0" fontId="13" fillId="4" borderId="18" xfId="0" applyFont="1" applyFill="1" applyBorder="1" applyAlignment="1" applyProtection="1">
      <alignment horizontal="center" vertical="center" wrapText="1"/>
      <protection hidden="1"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66675</xdr:rowOff>
    </xdr:from>
    <xdr:to>
      <xdr:col>2</xdr:col>
      <xdr:colOff>95250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20</xdr:row>
      <xdr:rowOff>352425</xdr:rowOff>
    </xdr:from>
    <xdr:to>
      <xdr:col>1</xdr:col>
      <xdr:colOff>285750</xdr:colOff>
      <xdr:row>22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95250" y="4000500"/>
          <a:ext cx="962025" cy="457200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</xdr:row>
      <xdr:rowOff>38100</xdr:rowOff>
    </xdr:from>
    <xdr:to>
      <xdr:col>1</xdr:col>
      <xdr:colOff>266700</xdr:colOff>
      <xdr:row>27</xdr:row>
      <xdr:rowOff>9525</xdr:rowOff>
    </xdr:to>
    <xdr:sp>
      <xdr:nvSpPr>
        <xdr:cNvPr id="3" name="AutoShape 3"/>
        <xdr:cNvSpPr>
          <a:spLocks/>
        </xdr:cNvSpPr>
      </xdr:nvSpPr>
      <xdr:spPr>
        <a:xfrm rot="10800000">
          <a:off x="76200" y="4981575"/>
          <a:ext cx="962025" cy="42862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161925</xdr:colOff>
      <xdr:row>27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086475" y="4048125"/>
          <a:ext cx="142875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tiscali.it/file/Attachment/PERCENTUALE%20Riparto%20e%20Liquidazione%202-3-4-5-6%20bim%202003\COMPENSI%20VARI\COMPENSI%202003\STRAORDINARIO%20-%20PROSPETTO%20UNEP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tiscali.it/file/Attachment/PERCENTUALE\ANNO%202002-2003\00-ATTUALE%20RIPARTO%20RESIDUI\PERCENTUALE%20Riparto%20e%20Liquidazione%202-3-4-5-6%20bim%202003\COMPENSI%20VARI\COMPENSI%202003\STRAORDINARIO%20-%20PROSPETTO%20U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NCO"/>
      <sheetName val="STR.2000"/>
      <sheetName val="SCHEMA CORTE"/>
      <sheetName val="SCHEMA LIQUID.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ANCO"/>
      <sheetName val="STR.2000"/>
      <sheetName val="SCHEMA CORTE"/>
      <sheetName val="SCHEMA LIQUID.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Zeros="0" tabSelected="1" zoomScale="90" zoomScaleNormal="90" workbookViewId="0" topLeftCell="A8">
      <selection activeCell="D12" sqref="D12"/>
    </sheetView>
  </sheetViews>
  <sheetFormatPr defaultColWidth="9.140625" defaultRowHeight="12.75"/>
  <cols>
    <col min="1" max="1" width="11.57421875" style="0" customWidth="1"/>
    <col min="2" max="2" width="5.421875" style="0" customWidth="1"/>
    <col min="3" max="3" width="8.28125" style="0" customWidth="1"/>
    <col min="4" max="4" width="12.57421875" style="0" customWidth="1"/>
    <col min="5" max="5" width="8.7109375" style="0" customWidth="1"/>
    <col min="6" max="6" width="9.7109375" style="0" customWidth="1"/>
    <col min="7" max="8" width="2.00390625" style="0" customWidth="1"/>
    <col min="9" max="9" width="13.140625" style="0" customWidth="1"/>
    <col min="10" max="10" width="7.7109375" style="0" customWidth="1"/>
    <col min="11" max="11" width="9.8515625" style="0" customWidth="1"/>
    <col min="12" max="12" width="9.7109375" style="0" customWidth="1"/>
    <col min="13" max="13" width="8.7109375" style="0" customWidth="1"/>
    <col min="14" max="14" width="9.7109375" style="0" customWidth="1"/>
    <col min="15" max="15" width="5.140625" style="0" customWidth="1"/>
    <col min="16" max="16" width="17.00390625" style="0" customWidth="1"/>
    <col min="17" max="17" width="15.28125" style="0" customWidth="1"/>
  </cols>
  <sheetData>
    <row r="1" spans="1:14" ht="6" customHeight="1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29.25" customHeight="1" thickBot="1" thickTop="1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1:14" ht="18.75" customHeight="1" thickTop="1">
      <c r="A3" s="170" t="s">
        <v>68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6.75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3.25" customHeight="1" thickBot="1" thickTop="1">
      <c r="A5" s="171" t="s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</row>
    <row r="6" spans="1:14" ht="13.5" customHeight="1" thickBot="1" thickTop="1">
      <c r="A6" s="35"/>
      <c r="B6" s="37"/>
      <c r="C6" s="37"/>
      <c r="D6" s="37"/>
      <c r="E6" s="37"/>
      <c r="F6" s="33"/>
      <c r="G6" s="37"/>
      <c r="H6" s="37"/>
      <c r="I6" s="38"/>
      <c r="J6" s="38"/>
      <c r="K6" s="38"/>
      <c r="L6" s="38"/>
      <c r="M6" s="37"/>
      <c r="N6" s="37"/>
    </row>
    <row r="7" spans="1:14" ht="25.5" customHeight="1" thickBot="1" thickTop="1">
      <c r="A7" s="225" t="s">
        <v>2</v>
      </c>
      <c r="B7" s="226"/>
      <c r="C7" s="226"/>
      <c r="D7" s="226"/>
      <c r="E7" s="227"/>
      <c r="F7" s="34"/>
      <c r="G7" s="228" t="s">
        <v>3</v>
      </c>
      <c r="H7" s="229"/>
      <c r="I7" s="229"/>
      <c r="J7" s="229"/>
      <c r="K7" s="229"/>
      <c r="L7" s="230"/>
      <c r="M7" s="231">
        <f>ROUND((B14+D14+E14+G14+J14+M14)*3%,2)</f>
        <v>549.6</v>
      </c>
      <c r="N7" s="232"/>
    </row>
    <row r="8" spans="1:17" ht="5.25" customHeight="1" thickTop="1">
      <c r="A8" s="39"/>
      <c r="B8" s="39"/>
      <c r="C8" s="39"/>
      <c r="D8" s="39"/>
      <c r="E8" s="39"/>
      <c r="F8" s="34"/>
      <c r="G8" s="39"/>
      <c r="H8" s="39"/>
      <c r="I8" s="39"/>
      <c r="J8" s="39"/>
      <c r="K8" s="39"/>
      <c r="L8" s="39"/>
      <c r="M8" s="39"/>
      <c r="N8" s="39"/>
      <c r="Q8" s="1"/>
    </row>
    <row r="9" spans="1:17" ht="5.25" customHeight="1" thickBo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54"/>
      <c r="N9" s="34"/>
      <c r="Q9" s="1"/>
    </row>
    <row r="10" spans="1:14" ht="18.75" customHeight="1" thickBot="1" thickTop="1">
      <c r="A10" s="40" t="s">
        <v>4</v>
      </c>
      <c r="B10" s="233" t="s">
        <v>5</v>
      </c>
      <c r="C10" s="233"/>
      <c r="D10" s="41" t="s">
        <v>6</v>
      </c>
      <c r="E10" s="233" t="s">
        <v>7</v>
      </c>
      <c r="F10" s="233"/>
      <c r="G10" s="233" t="s">
        <v>8</v>
      </c>
      <c r="H10" s="233"/>
      <c r="I10" s="233"/>
      <c r="J10" s="233" t="s">
        <v>9</v>
      </c>
      <c r="K10" s="233"/>
      <c r="L10" s="233"/>
      <c r="M10" s="233" t="s">
        <v>10</v>
      </c>
      <c r="N10" s="233"/>
    </row>
    <row r="11" spans="1:17" ht="7.5" customHeight="1" thickTop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Q11" s="1"/>
    </row>
    <row r="12" spans="1:14" ht="18.75" customHeight="1">
      <c r="A12" s="3" t="s">
        <v>11</v>
      </c>
      <c r="B12" s="234">
        <v>1</v>
      </c>
      <c r="C12" s="235"/>
      <c r="D12" s="118">
        <v>2</v>
      </c>
      <c r="E12" s="234">
        <v>2</v>
      </c>
      <c r="F12" s="235"/>
      <c r="G12" s="234">
        <v>7</v>
      </c>
      <c r="H12" s="236"/>
      <c r="I12" s="235"/>
      <c r="J12" s="234">
        <v>7</v>
      </c>
      <c r="K12" s="236"/>
      <c r="L12" s="235"/>
      <c r="M12" s="234">
        <v>5</v>
      </c>
      <c r="N12" s="235"/>
    </row>
    <row r="13" spans="1:17" ht="6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Q13" s="1"/>
    </row>
    <row r="14" spans="1:16" ht="18.75" customHeight="1">
      <c r="A14" s="3" t="s">
        <v>12</v>
      </c>
      <c r="B14" s="181">
        <v>900</v>
      </c>
      <c r="C14" s="182"/>
      <c r="D14" s="119">
        <v>1650</v>
      </c>
      <c r="E14" s="181">
        <v>1600</v>
      </c>
      <c r="F14" s="182"/>
      <c r="G14" s="181">
        <v>5392.45</v>
      </c>
      <c r="H14" s="183"/>
      <c r="I14" s="182"/>
      <c r="J14" s="181">
        <v>5243.98</v>
      </c>
      <c r="K14" s="183"/>
      <c r="L14" s="182"/>
      <c r="M14" s="181">
        <v>3533.7</v>
      </c>
      <c r="N14" s="182"/>
      <c r="P14" s="2"/>
    </row>
    <row r="15" spans="1:17" ht="6.75" customHeight="1" thickBo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P15" s="2"/>
      <c r="Q15" s="1"/>
    </row>
    <row r="16" spans="1:16" s="5" customFormat="1" ht="18.75" customHeight="1" thickBot="1" thickTop="1">
      <c r="A16" s="3" t="s">
        <v>13</v>
      </c>
      <c r="B16" s="180">
        <f>IF((B12&gt;0),ROUND(B14/B12,2),0)</f>
        <v>900</v>
      </c>
      <c r="C16" s="180"/>
      <c r="D16" s="4">
        <f>IF((D12&gt;0),ROUND(D14/D12,2),0)</f>
        <v>825</v>
      </c>
      <c r="E16" s="180">
        <f>IF((E12&gt;0),ROUND(E14/E12,2),0)</f>
        <v>800</v>
      </c>
      <c r="F16" s="180"/>
      <c r="G16" s="180">
        <f>IF((G12&gt;0),ROUND(G14/G12,2),0)</f>
        <v>770.35</v>
      </c>
      <c r="H16" s="180"/>
      <c r="I16" s="180"/>
      <c r="J16" s="180">
        <f>IF((J12&gt;0),ROUND(J14/J12,2),0)</f>
        <v>749.14</v>
      </c>
      <c r="K16" s="180"/>
      <c r="L16" s="180"/>
      <c r="M16" s="180">
        <f>IF((M12&gt;0),ROUND(M14/M12,2),0)</f>
        <v>706.74</v>
      </c>
      <c r="N16" s="180"/>
      <c r="P16" s="6"/>
    </row>
    <row r="17" spans="1:17" s="5" customFormat="1" ht="6.75" customHeight="1" thickBot="1" thickTop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P17" s="6"/>
      <c r="Q17" s="9"/>
    </row>
    <row r="18" spans="1:16" s="5" customFormat="1" ht="18.75" customHeight="1" thickBot="1" thickTop="1">
      <c r="A18" s="3" t="s">
        <v>14</v>
      </c>
      <c r="B18" s="132">
        <f>B14-TRUNC(B14*3%,2)</f>
        <v>873</v>
      </c>
      <c r="C18" s="132"/>
      <c r="D18" s="10">
        <f>D14-TRUNC(D14*3%,9)</f>
        <v>1600.5</v>
      </c>
      <c r="E18" s="132">
        <f>E14-TRUNC(E14*3%,9)</f>
        <v>1552</v>
      </c>
      <c r="F18" s="132"/>
      <c r="G18" s="132">
        <f>G14-TRUNC(G14*3%,9)</f>
        <v>5230.6765</v>
      </c>
      <c r="H18" s="132"/>
      <c r="I18" s="132"/>
      <c r="J18" s="132">
        <f>J14-TRUNC(J14*3%,9)</f>
        <v>5086.660599999999</v>
      </c>
      <c r="K18" s="132"/>
      <c r="L18" s="132"/>
      <c r="M18" s="132">
        <f>M14-TRUNC(M14*3%,9)</f>
        <v>3427.689</v>
      </c>
      <c r="N18" s="132"/>
      <c r="P18" s="6"/>
    </row>
    <row r="19" spans="1:14" s="5" customFormat="1" ht="9.75" customHeight="1" thickBot="1" thickTop="1">
      <c r="A19" s="11"/>
      <c r="B19" s="12"/>
      <c r="C19" s="12"/>
      <c r="D19" s="13"/>
      <c r="E19" s="14"/>
      <c r="F19" s="14"/>
      <c r="G19" s="15"/>
      <c r="H19" s="15"/>
      <c r="I19" s="16"/>
      <c r="J19" s="17"/>
      <c r="K19" s="16"/>
      <c r="L19" s="16"/>
      <c r="M19" s="18"/>
      <c r="N19" s="18"/>
    </row>
    <row r="20" spans="1:21" ht="23.25" customHeight="1" thickBot="1" thickTop="1">
      <c r="A20" s="174" t="s">
        <v>15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/>
      <c r="P20" s="19"/>
      <c r="Q20" s="20"/>
      <c r="R20" s="20"/>
      <c r="S20" s="20"/>
      <c r="T20" s="20"/>
      <c r="U20" s="20"/>
    </row>
    <row r="21" spans="1:21" ht="30" customHeight="1" thickBot="1" thickTop="1">
      <c r="A21" s="207" t="s">
        <v>16</v>
      </c>
      <c r="B21" s="208"/>
      <c r="C21" s="213" t="s">
        <v>34</v>
      </c>
      <c r="D21" s="214"/>
      <c r="E21" s="223" t="s">
        <v>17</v>
      </c>
      <c r="F21" s="224"/>
      <c r="G21" s="157" t="s">
        <v>35</v>
      </c>
      <c r="H21" s="158"/>
      <c r="I21" s="159"/>
      <c r="J21" s="137" t="s">
        <v>36</v>
      </c>
      <c r="K21" s="138"/>
      <c r="L21" s="138"/>
      <c r="M21" s="138"/>
      <c r="N21" s="139"/>
      <c r="P21" s="20"/>
      <c r="Q21" s="20"/>
      <c r="R21" s="20"/>
      <c r="S21" s="20"/>
      <c r="T21" s="20"/>
      <c r="U21" s="20"/>
    </row>
    <row r="22" spans="1:21" ht="18" customHeight="1" thickBot="1" thickTop="1">
      <c r="A22" s="209"/>
      <c r="B22" s="210"/>
      <c r="C22" s="42" t="s">
        <v>5</v>
      </c>
      <c r="D22" s="43">
        <f>IF(F32&gt;0,F32,0)</f>
        <v>48</v>
      </c>
      <c r="E22" s="205">
        <v>1.31</v>
      </c>
      <c r="F22" s="206"/>
      <c r="G22" s="160">
        <f aca="true" t="shared" si="0" ref="G22:G27">TRUNC(D22*E22,9)</f>
        <v>62.88</v>
      </c>
      <c r="H22" s="161"/>
      <c r="I22" s="162"/>
      <c r="J22" s="140" t="s">
        <v>18</v>
      </c>
      <c r="K22" s="141"/>
      <c r="L22" s="44" t="s">
        <v>5</v>
      </c>
      <c r="M22" s="133">
        <f aca="true" t="shared" si="1" ref="M22:M27">IF($J$24&gt;0,TRUNC($J$24*G22,9),0)</f>
        <v>283.538778016</v>
      </c>
      <c r="N22" s="134"/>
      <c r="O22" s="21"/>
      <c r="P22" s="20"/>
      <c r="Q22" s="20"/>
      <c r="R22" s="20"/>
      <c r="S22" s="20"/>
      <c r="T22" s="20"/>
      <c r="U22" s="20"/>
    </row>
    <row r="23" spans="1:21" ht="18" customHeight="1" thickBot="1" thickTop="1">
      <c r="A23" s="211"/>
      <c r="B23" s="212"/>
      <c r="C23" s="42" t="s">
        <v>6</v>
      </c>
      <c r="D23" s="43">
        <f>IF(N32&gt;0,N32,0)</f>
        <v>81</v>
      </c>
      <c r="E23" s="205">
        <v>1.2</v>
      </c>
      <c r="F23" s="206"/>
      <c r="G23" s="160">
        <f t="shared" si="0"/>
        <v>97.2</v>
      </c>
      <c r="H23" s="161"/>
      <c r="I23" s="162"/>
      <c r="J23" s="142"/>
      <c r="K23" s="143"/>
      <c r="L23" s="44" t="s">
        <v>6</v>
      </c>
      <c r="M23" s="133">
        <f t="shared" si="1"/>
        <v>438.294675942</v>
      </c>
      <c r="N23" s="134"/>
      <c r="O23" s="21"/>
      <c r="P23" s="20"/>
      <c r="Q23" s="20"/>
      <c r="R23" s="20"/>
      <c r="S23" s="20"/>
      <c r="T23" s="20"/>
      <c r="U23" s="20"/>
    </row>
    <row r="24" spans="1:16" ht="18" customHeight="1" thickBot="1" thickTop="1">
      <c r="A24" s="219">
        <f>F63</f>
        <v>5042.508099999999</v>
      </c>
      <c r="B24" s="220"/>
      <c r="C24" s="42" t="s">
        <v>37</v>
      </c>
      <c r="D24" s="43">
        <f>IF(F38&gt;0,F38,0)</f>
        <v>60</v>
      </c>
      <c r="E24" s="205">
        <v>1.13</v>
      </c>
      <c r="F24" s="206"/>
      <c r="G24" s="160">
        <f t="shared" si="0"/>
        <v>67.8</v>
      </c>
      <c r="H24" s="161"/>
      <c r="I24" s="162"/>
      <c r="J24" s="144">
        <f>TRUNC(A24/G28,9)</f>
        <v>4.509204485</v>
      </c>
      <c r="K24" s="145"/>
      <c r="L24" s="44" t="s">
        <v>19</v>
      </c>
      <c r="M24" s="133">
        <f t="shared" si="1"/>
        <v>305.724064083</v>
      </c>
      <c r="N24" s="134"/>
      <c r="O24" s="21"/>
      <c r="P24" s="21"/>
    </row>
    <row r="25" spans="1:21" ht="18" customHeight="1" thickBot="1" thickTop="1">
      <c r="A25" s="221"/>
      <c r="B25" s="222"/>
      <c r="C25" s="42" t="s">
        <v>8</v>
      </c>
      <c r="D25" s="43">
        <f>IF(F46&gt;0,F46,0)</f>
        <v>333</v>
      </c>
      <c r="E25" s="205">
        <v>1.09</v>
      </c>
      <c r="F25" s="206"/>
      <c r="G25" s="160">
        <f t="shared" si="0"/>
        <v>362.97</v>
      </c>
      <c r="H25" s="161"/>
      <c r="I25" s="162"/>
      <c r="J25" s="146"/>
      <c r="K25" s="147"/>
      <c r="L25" s="44" t="s">
        <v>8</v>
      </c>
      <c r="M25" s="133">
        <f t="shared" si="1"/>
        <v>1636.70595192</v>
      </c>
      <c r="N25" s="134"/>
      <c r="O25" s="21"/>
      <c r="P25" s="22"/>
      <c r="Q25" s="22"/>
      <c r="R25" s="22"/>
      <c r="S25" s="22"/>
      <c r="T25" s="20"/>
      <c r="U25" s="20"/>
    </row>
    <row r="26" spans="1:21" ht="18" customHeight="1" thickBot="1" thickTop="1">
      <c r="A26" s="45"/>
      <c r="B26" s="46"/>
      <c r="C26" s="42" t="s">
        <v>38</v>
      </c>
      <c r="D26" s="43">
        <f>IF(N38&gt;0,N38,0)</f>
        <v>307</v>
      </c>
      <c r="E26" s="205">
        <v>1.06</v>
      </c>
      <c r="F26" s="206"/>
      <c r="G26" s="160">
        <f t="shared" si="0"/>
        <v>325.42</v>
      </c>
      <c r="H26" s="161"/>
      <c r="I26" s="162"/>
      <c r="J26" s="47"/>
      <c r="K26" s="48"/>
      <c r="L26" s="44" t="s">
        <v>20</v>
      </c>
      <c r="M26" s="133">
        <f t="shared" si="1"/>
        <v>1467.385323508</v>
      </c>
      <c r="N26" s="134"/>
      <c r="O26" s="21"/>
      <c r="P26" s="22"/>
      <c r="Q26" s="22"/>
      <c r="R26" s="22"/>
      <c r="S26" s="22"/>
      <c r="T26" s="20"/>
      <c r="U26" s="20"/>
    </row>
    <row r="27" spans="1:16" ht="18" customHeight="1" thickBot="1" thickTop="1">
      <c r="A27" s="49"/>
      <c r="B27" s="50"/>
      <c r="C27" s="42" t="s">
        <v>10</v>
      </c>
      <c r="D27" s="43">
        <f>IF(N51&gt;0,N51,0)</f>
        <v>202</v>
      </c>
      <c r="E27" s="200">
        <v>1</v>
      </c>
      <c r="F27" s="201"/>
      <c r="G27" s="202">
        <f t="shared" si="0"/>
        <v>202</v>
      </c>
      <c r="H27" s="203"/>
      <c r="I27" s="204"/>
      <c r="J27" s="33"/>
      <c r="K27" s="48"/>
      <c r="L27" s="44" t="s">
        <v>10</v>
      </c>
      <c r="M27" s="133">
        <f t="shared" si="1"/>
        <v>910.85930597</v>
      </c>
      <c r="N27" s="134"/>
      <c r="O27" s="21"/>
      <c r="P27" s="21"/>
    </row>
    <row r="28" spans="1:16" ht="18.75" customHeight="1" thickBot="1" thickTop="1">
      <c r="A28" s="51"/>
      <c r="B28" s="52"/>
      <c r="C28" s="53"/>
      <c r="D28" s="53"/>
      <c r="E28" s="163">
        <f>SUM(E22:F27)</f>
        <v>6.789999999999999</v>
      </c>
      <c r="F28" s="163"/>
      <c r="G28" s="164">
        <f>SUM(G22:I27)</f>
        <v>1118.27</v>
      </c>
      <c r="H28" s="164"/>
      <c r="I28" s="164"/>
      <c r="J28" s="54"/>
      <c r="K28" s="55"/>
      <c r="L28" s="55"/>
      <c r="M28" s="135">
        <f>SUM(M22:O27)</f>
        <v>5042.508099438999</v>
      </c>
      <c r="N28" s="136"/>
      <c r="P28" s="23"/>
    </row>
    <row r="29" spans="1:16" s="24" customFormat="1" ht="8.25" customHeight="1" thickBot="1" thickTop="1">
      <c r="A29" s="56"/>
      <c r="B29" s="57"/>
      <c r="C29" s="58"/>
      <c r="D29" s="58"/>
      <c r="E29" s="59"/>
      <c r="F29" s="59"/>
      <c r="G29" s="60"/>
      <c r="H29" s="60"/>
      <c r="I29" s="60"/>
      <c r="J29" s="61"/>
      <c r="K29" s="62"/>
      <c r="L29" s="63"/>
      <c r="M29" s="64"/>
      <c r="N29" s="65"/>
      <c r="P29" s="25"/>
    </row>
    <row r="30" spans="1:16" ht="6.75" customHeight="1" thickBot="1" thickTop="1">
      <c r="A30" s="66"/>
      <c r="B30" s="66"/>
      <c r="C30" s="66"/>
      <c r="D30" s="66"/>
      <c r="E30" s="66"/>
      <c r="F30" s="66"/>
      <c r="G30" s="67"/>
      <c r="H30" s="67"/>
      <c r="I30" s="68"/>
      <c r="J30" s="68"/>
      <c r="K30" s="68"/>
      <c r="L30" s="68"/>
      <c r="M30" s="68"/>
      <c r="N30" s="68"/>
      <c r="P30" s="26"/>
    </row>
    <row r="31" spans="1:17" ht="30" customHeight="1" thickTop="1">
      <c r="A31" s="126" t="s">
        <v>39</v>
      </c>
      <c r="B31" s="124"/>
      <c r="C31" s="69" t="s">
        <v>21</v>
      </c>
      <c r="D31" s="70" t="s">
        <v>22</v>
      </c>
      <c r="E31" s="70" t="s">
        <v>23</v>
      </c>
      <c r="F31" s="69" t="s">
        <v>24</v>
      </c>
      <c r="G31" s="71"/>
      <c r="H31" s="72"/>
      <c r="I31" s="126" t="s">
        <v>40</v>
      </c>
      <c r="J31" s="124"/>
      <c r="K31" s="69" t="s">
        <v>21</v>
      </c>
      <c r="L31" s="70" t="s">
        <v>22</v>
      </c>
      <c r="M31" s="70" t="s">
        <v>23</v>
      </c>
      <c r="N31" s="69" t="s">
        <v>24</v>
      </c>
      <c r="P31" s="27"/>
      <c r="Q31" s="28"/>
    </row>
    <row r="32" spans="1:17" ht="15" customHeight="1" thickBot="1">
      <c r="A32" s="167">
        <f>B18</f>
        <v>873</v>
      </c>
      <c r="B32" s="168"/>
      <c r="C32" s="73">
        <f>B12*60</f>
        <v>60</v>
      </c>
      <c r="D32" s="74">
        <f>IF(A32&gt;0,ROUND(A32/C32,4),0)</f>
        <v>14.55</v>
      </c>
      <c r="E32" s="75">
        <f>IF(SUM(C34:C35)&gt;0,ROUND(M22/SUM(C34:C35),9),0)</f>
        <v>5.907057875</v>
      </c>
      <c r="F32" s="76">
        <f>SUM(C34:C35)</f>
        <v>48</v>
      </c>
      <c r="G32" s="77"/>
      <c r="H32" s="78"/>
      <c r="I32" s="167">
        <f>D18</f>
        <v>1600.5</v>
      </c>
      <c r="J32" s="168"/>
      <c r="K32" s="73">
        <f>D12*60</f>
        <v>120</v>
      </c>
      <c r="L32" s="74">
        <f>IF(I32&gt;0,ROUND(I32/K32,4),0)</f>
        <v>13.3375</v>
      </c>
      <c r="M32" s="75">
        <f>IF(SUM(K34:K35)&gt;0,ROUND(M23/SUM(K34:K35),9),0)</f>
        <v>5.411045382</v>
      </c>
      <c r="N32" s="76">
        <f>SUM(K34:K35)</f>
        <v>81</v>
      </c>
      <c r="P32" s="29">
        <v>0</v>
      </c>
      <c r="Q32" s="28"/>
    </row>
    <row r="33" spans="1:16" ht="17.25" customHeight="1" thickTop="1">
      <c r="A33" s="192" t="s">
        <v>25</v>
      </c>
      <c r="B33" s="192"/>
      <c r="C33" s="79" t="s">
        <v>26</v>
      </c>
      <c r="D33" s="80" t="s">
        <v>27</v>
      </c>
      <c r="E33" s="80" t="s">
        <v>28</v>
      </c>
      <c r="F33" s="81" t="s">
        <v>29</v>
      </c>
      <c r="G33" s="82"/>
      <c r="H33" s="83"/>
      <c r="I33" s="198" t="s">
        <v>25</v>
      </c>
      <c r="J33" s="199"/>
      <c r="K33" s="79" t="s">
        <v>26</v>
      </c>
      <c r="L33" s="80" t="s">
        <v>27</v>
      </c>
      <c r="M33" s="80" t="s">
        <v>28</v>
      </c>
      <c r="N33" s="81" t="s">
        <v>29</v>
      </c>
      <c r="P33" s="26"/>
    </row>
    <row r="34" spans="1:14" ht="15" customHeight="1">
      <c r="A34" s="165" t="s">
        <v>71</v>
      </c>
      <c r="B34" s="166"/>
      <c r="C34" s="120">
        <v>48</v>
      </c>
      <c r="D34" s="84">
        <f>ROUND(($D$32*C34),2)</f>
        <v>698.4</v>
      </c>
      <c r="E34" s="84">
        <f>ROUND($E$32*C34,2)</f>
        <v>283.54</v>
      </c>
      <c r="F34" s="85">
        <f>D34+E34</f>
        <v>981.94</v>
      </c>
      <c r="G34" s="86"/>
      <c r="H34" s="87"/>
      <c r="I34" s="148" t="s">
        <v>66</v>
      </c>
      <c r="J34" s="149"/>
      <c r="K34" s="121">
        <v>60</v>
      </c>
      <c r="L34" s="84">
        <f>ROUND(($L$32*K34),2)</f>
        <v>800.25</v>
      </c>
      <c r="M34" s="84">
        <f>ROUND($M$32*K34,2)</f>
        <v>324.66</v>
      </c>
      <c r="N34" s="84">
        <f>L34+M34</f>
        <v>1124.91</v>
      </c>
    </row>
    <row r="35" spans="1:14" ht="15" customHeight="1" thickBot="1">
      <c r="A35" s="165"/>
      <c r="B35" s="166"/>
      <c r="C35" s="120"/>
      <c r="D35" s="88">
        <f>ROUND(($D$32*C35),2)</f>
        <v>0</v>
      </c>
      <c r="E35" s="84">
        <f>ROUND($E$32*C35,2)</f>
        <v>0</v>
      </c>
      <c r="F35" s="89">
        <f>D35+E35</f>
        <v>0</v>
      </c>
      <c r="G35" s="86"/>
      <c r="H35" s="87"/>
      <c r="I35" s="148" t="s">
        <v>67</v>
      </c>
      <c r="J35" s="149"/>
      <c r="K35" s="121">
        <v>21</v>
      </c>
      <c r="L35" s="84">
        <f>ROUND(($L$32*K35),2)</f>
        <v>280.09</v>
      </c>
      <c r="M35" s="84">
        <f>ROUND($M$32*K35,2)</f>
        <v>113.63</v>
      </c>
      <c r="N35" s="88">
        <f>L35+M35</f>
        <v>393.71999999999997</v>
      </c>
    </row>
    <row r="36" spans="1:14" ht="15" customHeight="1" thickBot="1" thickTop="1">
      <c r="A36" s="218"/>
      <c r="B36" s="218"/>
      <c r="C36" s="90">
        <v>0</v>
      </c>
      <c r="D36" s="91">
        <f>SUM(D34:D35)</f>
        <v>698.4</v>
      </c>
      <c r="E36" s="92"/>
      <c r="F36" s="93">
        <f>SUM(F34:F35)</f>
        <v>981.94</v>
      </c>
      <c r="G36" s="94"/>
      <c r="H36" s="95"/>
      <c r="I36" s="218"/>
      <c r="J36" s="218"/>
      <c r="K36" s="90">
        <v>0</v>
      </c>
      <c r="L36" s="91">
        <f>SUM(L34:L35)</f>
        <v>1080.34</v>
      </c>
      <c r="M36" s="92"/>
      <c r="N36" s="93">
        <f>SUM(N34:N35)</f>
        <v>1518.63</v>
      </c>
    </row>
    <row r="37" spans="1:17" ht="30" customHeight="1" thickTop="1">
      <c r="A37" s="126" t="s">
        <v>41</v>
      </c>
      <c r="B37" s="124"/>
      <c r="C37" s="69" t="s">
        <v>21</v>
      </c>
      <c r="D37" s="70" t="s">
        <v>22</v>
      </c>
      <c r="E37" s="70" t="s">
        <v>23</v>
      </c>
      <c r="F37" s="69" t="s">
        <v>24</v>
      </c>
      <c r="G37" s="71"/>
      <c r="H37" s="72"/>
      <c r="I37" s="126" t="s">
        <v>42</v>
      </c>
      <c r="J37" s="124"/>
      <c r="K37" s="69" t="s">
        <v>21</v>
      </c>
      <c r="L37" s="70" t="s">
        <v>22</v>
      </c>
      <c r="M37" s="70" t="s">
        <v>23</v>
      </c>
      <c r="N37" s="69" t="s">
        <v>24</v>
      </c>
      <c r="P37" s="27"/>
      <c r="Q37" s="28"/>
    </row>
    <row r="38" spans="1:17" ht="15" customHeight="1" thickBot="1">
      <c r="A38" s="167">
        <f>E18</f>
        <v>1552</v>
      </c>
      <c r="B38" s="168"/>
      <c r="C38" s="73">
        <f>E12*60</f>
        <v>120</v>
      </c>
      <c r="D38" s="74">
        <f>IF(A38&gt;0,ROUND(A38/C38,4),0)</f>
        <v>12.9333</v>
      </c>
      <c r="E38" s="75">
        <f>IF(SUM(C40:C42)&gt;0,ROUND(M24/SUM(C40:C42),9),0)</f>
        <v>5.095401068</v>
      </c>
      <c r="F38" s="76">
        <f>SUM(C40:C42)</f>
        <v>60</v>
      </c>
      <c r="G38" s="77"/>
      <c r="H38" s="78"/>
      <c r="I38" s="167">
        <f>J18</f>
        <v>5086.660599999999</v>
      </c>
      <c r="J38" s="168"/>
      <c r="K38" s="73">
        <f>J12*60</f>
        <v>420</v>
      </c>
      <c r="L38" s="74">
        <f>IF(I38&gt;0,ROUND(I38/K38,4),0)</f>
        <v>12.1111</v>
      </c>
      <c r="M38" s="75">
        <f>IF(SUM(K40:K47)&gt;0,ROUND(M26/SUM(K40:K47),9),0)</f>
        <v>4.779756754</v>
      </c>
      <c r="N38" s="76">
        <f>SUM(K40:K47)</f>
        <v>307</v>
      </c>
      <c r="P38" s="29">
        <v>0</v>
      </c>
      <c r="Q38" s="28"/>
    </row>
    <row r="39" spans="1:16" ht="17.25" customHeight="1" thickTop="1">
      <c r="A39" s="192" t="s">
        <v>25</v>
      </c>
      <c r="B39" s="192"/>
      <c r="C39" s="79" t="s">
        <v>26</v>
      </c>
      <c r="D39" s="80" t="s">
        <v>27</v>
      </c>
      <c r="E39" s="80" t="s">
        <v>28</v>
      </c>
      <c r="F39" s="81" t="s">
        <v>29</v>
      </c>
      <c r="G39" s="82"/>
      <c r="H39" s="83"/>
      <c r="I39" s="198" t="s">
        <v>25</v>
      </c>
      <c r="J39" s="199"/>
      <c r="K39" s="79" t="s">
        <v>26</v>
      </c>
      <c r="L39" s="80" t="s">
        <v>27</v>
      </c>
      <c r="M39" s="80" t="s">
        <v>28</v>
      </c>
      <c r="N39" s="81" t="s">
        <v>29</v>
      </c>
      <c r="P39" s="26"/>
    </row>
    <row r="40" spans="1:14" ht="15" customHeight="1">
      <c r="A40" s="165" t="s">
        <v>53</v>
      </c>
      <c r="B40" s="166"/>
      <c r="C40" s="120">
        <v>60</v>
      </c>
      <c r="D40" s="84">
        <f>$D$38*C40</f>
        <v>775.9979999999999</v>
      </c>
      <c r="E40" s="84">
        <f>ROUND($E$38*C40,2)</f>
        <v>305.72</v>
      </c>
      <c r="F40" s="85">
        <f>D40+E40</f>
        <v>1081.7179999999998</v>
      </c>
      <c r="G40" s="86"/>
      <c r="H40" s="87"/>
      <c r="I40" s="148" t="s">
        <v>45</v>
      </c>
      <c r="J40" s="149"/>
      <c r="K40" s="121">
        <v>60</v>
      </c>
      <c r="L40" s="84">
        <f aca="true" t="shared" si="2" ref="L40:L47">ROUND(($L$38*K40),2)</f>
        <v>726.67</v>
      </c>
      <c r="M40" s="84">
        <f aca="true" t="shared" si="3" ref="M40:M47">ROUND($M$38*K40,2)</f>
        <v>286.79</v>
      </c>
      <c r="N40" s="84">
        <f aca="true" t="shared" si="4" ref="N40:N47">L40+M40</f>
        <v>1013.46</v>
      </c>
    </row>
    <row r="41" spans="1:14" ht="15" customHeight="1">
      <c r="A41" s="165" t="s">
        <v>54</v>
      </c>
      <c r="B41" s="166"/>
      <c r="C41" s="120"/>
      <c r="D41" s="84">
        <f>$D$38*C41</f>
        <v>0</v>
      </c>
      <c r="E41" s="84">
        <f>ROUND($E$38*C41,2)</f>
        <v>0</v>
      </c>
      <c r="F41" s="85">
        <f>D41+E41</f>
        <v>0</v>
      </c>
      <c r="G41" s="86"/>
      <c r="H41" s="87"/>
      <c r="I41" s="148" t="s">
        <v>46</v>
      </c>
      <c r="J41" s="149"/>
      <c r="K41" s="121">
        <v>11</v>
      </c>
      <c r="L41" s="84">
        <f t="shared" si="2"/>
        <v>133.22</v>
      </c>
      <c r="M41" s="84">
        <f t="shared" si="3"/>
        <v>52.58</v>
      </c>
      <c r="N41" s="84">
        <f t="shared" si="4"/>
        <v>185.8</v>
      </c>
    </row>
    <row r="42" spans="1:14" ht="15" customHeight="1" thickBot="1">
      <c r="A42" s="165"/>
      <c r="B42" s="166"/>
      <c r="C42" s="120">
        <v>0</v>
      </c>
      <c r="D42" s="88">
        <f>$D$38*C42</f>
        <v>0</v>
      </c>
      <c r="E42" s="80"/>
      <c r="F42" s="89">
        <f>D42+E42</f>
        <v>0</v>
      </c>
      <c r="G42" s="86"/>
      <c r="H42" s="87"/>
      <c r="I42" s="148" t="s">
        <v>47</v>
      </c>
      <c r="J42" s="149"/>
      <c r="K42" s="121">
        <v>55</v>
      </c>
      <c r="L42" s="84">
        <f t="shared" si="2"/>
        <v>666.11</v>
      </c>
      <c r="M42" s="84">
        <f t="shared" si="3"/>
        <v>262.89</v>
      </c>
      <c r="N42" s="84">
        <f t="shared" si="4"/>
        <v>929</v>
      </c>
    </row>
    <row r="43" spans="1:14" ht="15" customHeight="1" thickBot="1" thickTop="1">
      <c r="A43" s="193"/>
      <c r="B43" s="193"/>
      <c r="C43" s="194"/>
      <c r="D43" s="91">
        <f>SUM(D40:D42)</f>
        <v>775.9979999999999</v>
      </c>
      <c r="E43" s="96"/>
      <c r="F43" s="93">
        <f>SUM(F40:F42)</f>
        <v>1081.7179999999998</v>
      </c>
      <c r="G43" s="94"/>
      <c r="H43" s="87"/>
      <c r="I43" s="148" t="s">
        <v>48</v>
      </c>
      <c r="J43" s="149"/>
      <c r="K43" s="121">
        <v>60</v>
      </c>
      <c r="L43" s="84">
        <f t="shared" si="2"/>
        <v>726.67</v>
      </c>
      <c r="M43" s="84">
        <f t="shared" si="3"/>
        <v>286.79</v>
      </c>
      <c r="N43" s="84">
        <f t="shared" si="4"/>
        <v>1013.46</v>
      </c>
    </row>
    <row r="44" spans="1:14" ht="15" customHeight="1" thickTop="1">
      <c r="A44" s="126" t="s">
        <v>43</v>
      </c>
      <c r="B44" s="189"/>
      <c r="C44" s="186" t="s">
        <v>21</v>
      </c>
      <c r="D44" s="188" t="s">
        <v>22</v>
      </c>
      <c r="E44" s="184" t="s">
        <v>23</v>
      </c>
      <c r="F44" s="188" t="s">
        <v>24</v>
      </c>
      <c r="G44" s="97"/>
      <c r="H44" s="87"/>
      <c r="I44" s="148" t="s">
        <v>49</v>
      </c>
      <c r="J44" s="149"/>
      <c r="K44" s="121">
        <v>1</v>
      </c>
      <c r="L44" s="84">
        <f t="shared" si="2"/>
        <v>12.11</v>
      </c>
      <c r="M44" s="84">
        <f t="shared" si="3"/>
        <v>4.78</v>
      </c>
      <c r="N44" s="84">
        <f t="shared" si="4"/>
        <v>16.89</v>
      </c>
    </row>
    <row r="45" spans="1:14" ht="15" customHeight="1">
      <c r="A45" s="190"/>
      <c r="B45" s="191"/>
      <c r="C45" s="187"/>
      <c r="D45" s="185"/>
      <c r="E45" s="185"/>
      <c r="F45" s="185"/>
      <c r="G45" s="97"/>
      <c r="H45" s="87"/>
      <c r="I45" s="148" t="s">
        <v>50</v>
      </c>
      <c r="J45" s="149"/>
      <c r="K45" s="121">
        <v>60</v>
      </c>
      <c r="L45" s="84">
        <f t="shared" si="2"/>
        <v>726.67</v>
      </c>
      <c r="M45" s="84">
        <f t="shared" si="3"/>
        <v>286.79</v>
      </c>
      <c r="N45" s="84">
        <f t="shared" si="4"/>
        <v>1013.46</v>
      </c>
    </row>
    <row r="46" spans="1:14" ht="15" customHeight="1" thickBot="1">
      <c r="A46" s="167">
        <f>G18</f>
        <v>5230.6765</v>
      </c>
      <c r="B46" s="168"/>
      <c r="C46" s="73">
        <f>G12*60</f>
        <v>420</v>
      </c>
      <c r="D46" s="74">
        <f>IF(A46&gt;0,ROUND(A46/C46,4),0)</f>
        <v>12.454</v>
      </c>
      <c r="E46" s="75">
        <f>IF(SUM(C48:C58)&gt;0,ROUND(M25/SUM(C48:C58),9),0)</f>
        <v>4.915032889</v>
      </c>
      <c r="F46" s="76">
        <f>SUM(C48:C58)</f>
        <v>333</v>
      </c>
      <c r="G46" s="97"/>
      <c r="H46" s="87"/>
      <c r="I46" s="148" t="s">
        <v>51</v>
      </c>
      <c r="J46" s="149"/>
      <c r="K46" s="121">
        <v>60</v>
      </c>
      <c r="L46" s="84">
        <f t="shared" si="2"/>
        <v>726.67</v>
      </c>
      <c r="M46" s="84">
        <f t="shared" si="3"/>
        <v>286.79</v>
      </c>
      <c r="N46" s="84">
        <f t="shared" si="4"/>
        <v>1013.46</v>
      </c>
    </row>
    <row r="47" spans="1:16" ht="15" customHeight="1" thickBot="1" thickTop="1">
      <c r="A47" s="192" t="s">
        <v>25</v>
      </c>
      <c r="B47" s="192"/>
      <c r="C47" s="79" t="s">
        <v>26</v>
      </c>
      <c r="D47" s="80" t="s">
        <v>27</v>
      </c>
      <c r="E47" s="80" t="s">
        <v>28</v>
      </c>
      <c r="F47" s="81" t="s">
        <v>29</v>
      </c>
      <c r="G47" s="86"/>
      <c r="H47" s="87"/>
      <c r="I47" s="148"/>
      <c r="J47" s="149"/>
      <c r="K47" s="121">
        <v>0</v>
      </c>
      <c r="L47" s="88">
        <f t="shared" si="2"/>
        <v>0</v>
      </c>
      <c r="M47" s="84">
        <f t="shared" si="3"/>
        <v>0</v>
      </c>
      <c r="N47" s="88">
        <f t="shared" si="4"/>
        <v>0</v>
      </c>
      <c r="P47" s="2">
        <v>0</v>
      </c>
    </row>
    <row r="48" spans="1:16" ht="15" customHeight="1" thickBot="1" thickTop="1">
      <c r="A48" s="148" t="s">
        <v>55</v>
      </c>
      <c r="B48" s="149"/>
      <c r="C48" s="122">
        <v>60</v>
      </c>
      <c r="D48" s="84">
        <f aca="true" t="shared" si="5" ref="D48:D58">ROUND(($D$46*C48),2)</f>
        <v>747.24</v>
      </c>
      <c r="E48" s="84">
        <f aca="true" t="shared" si="6" ref="E48:E58">ROUND($E$46*C48,2)</f>
        <v>294.9</v>
      </c>
      <c r="F48" s="84">
        <f aca="true" t="shared" si="7" ref="F48:F58">D48+E48</f>
        <v>1042.1399999999999</v>
      </c>
      <c r="G48" s="86"/>
      <c r="H48" s="95"/>
      <c r="I48" s="215"/>
      <c r="J48" s="215"/>
      <c r="K48" s="216"/>
      <c r="L48" s="98">
        <f>SUM(L40:L47)</f>
        <v>3718.1200000000003</v>
      </c>
      <c r="M48" s="99"/>
      <c r="N48" s="100">
        <f>SUM(N40:N47)</f>
        <v>5185.53</v>
      </c>
      <c r="P48" s="30"/>
    </row>
    <row r="49" spans="1:16" ht="15" customHeight="1" thickTop="1">
      <c r="A49" s="148" t="s">
        <v>52</v>
      </c>
      <c r="B49" s="149"/>
      <c r="C49" s="122"/>
      <c r="D49" s="84">
        <f t="shared" si="5"/>
        <v>0</v>
      </c>
      <c r="E49" s="84">
        <f t="shared" si="6"/>
        <v>0</v>
      </c>
      <c r="F49" s="84">
        <f t="shared" si="7"/>
        <v>0</v>
      </c>
      <c r="G49" s="86"/>
      <c r="H49" s="95"/>
      <c r="I49" s="126" t="s">
        <v>44</v>
      </c>
      <c r="J49" s="189"/>
      <c r="K49" s="186" t="s">
        <v>21</v>
      </c>
      <c r="L49" s="217" t="s">
        <v>22</v>
      </c>
      <c r="M49" s="184" t="s">
        <v>23</v>
      </c>
      <c r="N49" s="188" t="s">
        <v>24</v>
      </c>
      <c r="P49" s="2"/>
    </row>
    <row r="50" spans="1:16" ht="15" customHeight="1">
      <c r="A50" s="148" t="s">
        <v>56</v>
      </c>
      <c r="B50" s="149"/>
      <c r="C50" s="122">
        <v>60</v>
      </c>
      <c r="D50" s="84">
        <f t="shared" si="5"/>
        <v>747.24</v>
      </c>
      <c r="E50" s="84">
        <f t="shared" si="6"/>
        <v>294.9</v>
      </c>
      <c r="F50" s="84">
        <f t="shared" si="7"/>
        <v>1042.1399999999999</v>
      </c>
      <c r="G50" s="86"/>
      <c r="H50" s="95"/>
      <c r="I50" s="190"/>
      <c r="J50" s="191"/>
      <c r="K50" s="187"/>
      <c r="L50" s="185"/>
      <c r="M50" s="185"/>
      <c r="N50" s="185"/>
      <c r="P50" s="2"/>
    </row>
    <row r="51" spans="1:16" ht="15" customHeight="1" thickBot="1">
      <c r="A51" s="148" t="s">
        <v>57</v>
      </c>
      <c r="B51" s="149"/>
      <c r="C51" s="122">
        <v>60</v>
      </c>
      <c r="D51" s="84">
        <f t="shared" si="5"/>
        <v>747.24</v>
      </c>
      <c r="E51" s="84">
        <f t="shared" si="6"/>
        <v>294.9</v>
      </c>
      <c r="F51" s="84">
        <f t="shared" si="7"/>
        <v>1042.1399999999999</v>
      </c>
      <c r="G51" s="86"/>
      <c r="H51" s="95"/>
      <c r="I51" s="167">
        <f>M18</f>
        <v>3427.689</v>
      </c>
      <c r="J51" s="168"/>
      <c r="K51" s="73">
        <f>M12*60</f>
        <v>300</v>
      </c>
      <c r="L51" s="74">
        <f>IF(I51&gt;0,ROUND(I51/K51,4),0)</f>
        <v>11.4256</v>
      </c>
      <c r="M51" s="75">
        <f>IF(SUM(K53:K58)&gt;0,ROUND(M27/SUM(K53:K58),9),0)</f>
        <v>4.509204485</v>
      </c>
      <c r="N51" s="76">
        <f>SUM(K53:K58)</f>
        <v>202</v>
      </c>
      <c r="P51" s="2"/>
    </row>
    <row r="52" spans="1:16" ht="15" customHeight="1" thickTop="1">
      <c r="A52" s="148" t="s">
        <v>58</v>
      </c>
      <c r="B52" s="149"/>
      <c r="C52" s="122">
        <v>33</v>
      </c>
      <c r="D52" s="84">
        <f t="shared" si="5"/>
        <v>410.98</v>
      </c>
      <c r="E52" s="84">
        <f t="shared" si="6"/>
        <v>162.2</v>
      </c>
      <c r="F52" s="84">
        <f t="shared" si="7"/>
        <v>573.1800000000001</v>
      </c>
      <c r="G52" s="86"/>
      <c r="H52" s="87"/>
      <c r="I52" s="198" t="s">
        <v>25</v>
      </c>
      <c r="J52" s="199"/>
      <c r="K52" s="79" t="s">
        <v>26</v>
      </c>
      <c r="L52" s="80" t="s">
        <v>27</v>
      </c>
      <c r="M52" s="80" t="s">
        <v>28</v>
      </c>
      <c r="N52" s="81" t="s">
        <v>29</v>
      </c>
      <c r="P52" s="2"/>
    </row>
    <row r="53" spans="1:16" ht="15" customHeight="1">
      <c r="A53" s="148" t="s">
        <v>59</v>
      </c>
      <c r="B53" s="149"/>
      <c r="C53" s="122">
        <v>60</v>
      </c>
      <c r="D53" s="84">
        <f t="shared" si="5"/>
        <v>747.24</v>
      </c>
      <c r="E53" s="84">
        <f t="shared" si="6"/>
        <v>294.9</v>
      </c>
      <c r="F53" s="84">
        <f t="shared" si="7"/>
        <v>1042.1399999999999</v>
      </c>
      <c r="G53" s="86"/>
      <c r="H53" s="87"/>
      <c r="I53" s="148" t="s">
        <v>61</v>
      </c>
      <c r="J53" s="149"/>
      <c r="K53" s="121">
        <v>60</v>
      </c>
      <c r="L53" s="84">
        <f aca="true" t="shared" si="8" ref="L53:L58">ROUND(($L$51*K53),2)</f>
        <v>685.54</v>
      </c>
      <c r="M53" s="84">
        <f aca="true" t="shared" si="9" ref="M53:M58">ROUND($M$51*K53,2)</f>
        <v>270.55</v>
      </c>
      <c r="N53" s="84">
        <f aca="true" t="shared" si="10" ref="N53:N58">L53+M53</f>
        <v>956.0899999999999</v>
      </c>
      <c r="P53" s="2"/>
    </row>
    <row r="54" spans="1:16" ht="15" customHeight="1">
      <c r="A54" s="148" t="s">
        <v>60</v>
      </c>
      <c r="B54" s="149"/>
      <c r="C54" s="122">
        <v>60</v>
      </c>
      <c r="D54" s="84">
        <f t="shared" si="5"/>
        <v>747.24</v>
      </c>
      <c r="E54" s="84">
        <f t="shared" si="6"/>
        <v>294.9</v>
      </c>
      <c r="F54" s="84">
        <f t="shared" si="7"/>
        <v>1042.1399999999999</v>
      </c>
      <c r="G54" s="86"/>
      <c r="H54" s="87"/>
      <c r="I54" s="148" t="s">
        <v>62</v>
      </c>
      <c r="J54" s="149"/>
      <c r="K54" s="121">
        <v>22</v>
      </c>
      <c r="L54" s="84">
        <f t="shared" si="8"/>
        <v>251.36</v>
      </c>
      <c r="M54" s="84">
        <f t="shared" si="9"/>
        <v>99.2</v>
      </c>
      <c r="N54" s="84">
        <f t="shared" si="10"/>
        <v>350.56</v>
      </c>
      <c r="P54" s="2"/>
    </row>
    <row r="55" spans="1:16" ht="15" customHeight="1">
      <c r="A55" s="148"/>
      <c r="B55" s="149"/>
      <c r="C55" s="122">
        <v>0</v>
      </c>
      <c r="D55" s="84">
        <f t="shared" si="5"/>
        <v>0</v>
      </c>
      <c r="E55" s="84">
        <f t="shared" si="6"/>
        <v>0</v>
      </c>
      <c r="F55" s="84">
        <f t="shared" si="7"/>
        <v>0</v>
      </c>
      <c r="G55" s="86"/>
      <c r="H55" s="87"/>
      <c r="I55" s="148" t="s">
        <v>63</v>
      </c>
      <c r="J55" s="149"/>
      <c r="K55" s="121">
        <v>60</v>
      </c>
      <c r="L55" s="84">
        <f t="shared" si="8"/>
        <v>685.54</v>
      </c>
      <c r="M55" s="84">
        <f t="shared" si="9"/>
        <v>270.55</v>
      </c>
      <c r="N55" s="84">
        <f t="shared" si="10"/>
        <v>956.0899999999999</v>
      </c>
      <c r="P55" s="2"/>
    </row>
    <row r="56" spans="1:16" ht="15" customHeight="1">
      <c r="A56" s="148"/>
      <c r="B56" s="149"/>
      <c r="C56" s="122">
        <v>0</v>
      </c>
      <c r="D56" s="84">
        <f t="shared" si="5"/>
        <v>0</v>
      </c>
      <c r="E56" s="84">
        <f t="shared" si="6"/>
        <v>0</v>
      </c>
      <c r="F56" s="84">
        <f t="shared" si="7"/>
        <v>0</v>
      </c>
      <c r="G56" s="86"/>
      <c r="H56" s="87"/>
      <c r="I56" s="148" t="s">
        <v>64</v>
      </c>
      <c r="J56" s="149"/>
      <c r="K56" s="121"/>
      <c r="L56" s="84">
        <f t="shared" si="8"/>
        <v>0</v>
      </c>
      <c r="M56" s="84">
        <f t="shared" si="9"/>
        <v>0</v>
      </c>
      <c r="N56" s="84">
        <f t="shared" si="10"/>
        <v>0</v>
      </c>
      <c r="P56" s="2"/>
    </row>
    <row r="57" spans="1:16" ht="15" customHeight="1">
      <c r="A57" s="148"/>
      <c r="B57" s="149"/>
      <c r="C57" s="122">
        <v>0</v>
      </c>
      <c r="D57" s="84">
        <f t="shared" si="5"/>
        <v>0</v>
      </c>
      <c r="E57" s="84">
        <f t="shared" si="6"/>
        <v>0</v>
      </c>
      <c r="F57" s="84">
        <f t="shared" si="7"/>
        <v>0</v>
      </c>
      <c r="G57" s="86"/>
      <c r="H57" s="87"/>
      <c r="I57" s="148" t="s">
        <v>65</v>
      </c>
      <c r="J57" s="149"/>
      <c r="K57" s="121">
        <v>60</v>
      </c>
      <c r="L57" s="84">
        <f t="shared" si="8"/>
        <v>685.54</v>
      </c>
      <c r="M57" s="84">
        <f t="shared" si="9"/>
        <v>270.55</v>
      </c>
      <c r="N57" s="84">
        <f t="shared" si="10"/>
        <v>956.0899999999999</v>
      </c>
      <c r="P57" s="2"/>
    </row>
    <row r="58" spans="1:16" ht="15" customHeight="1" thickBot="1">
      <c r="A58" s="148"/>
      <c r="B58" s="149"/>
      <c r="C58" s="122">
        <v>0</v>
      </c>
      <c r="D58" s="84">
        <f t="shared" si="5"/>
        <v>0</v>
      </c>
      <c r="E58" s="84">
        <f t="shared" si="6"/>
        <v>0</v>
      </c>
      <c r="F58" s="88">
        <f t="shared" si="7"/>
        <v>0</v>
      </c>
      <c r="G58" s="86"/>
      <c r="H58" s="87"/>
      <c r="I58" s="148"/>
      <c r="J58" s="149"/>
      <c r="K58" s="121">
        <v>0</v>
      </c>
      <c r="L58" s="84">
        <f t="shared" si="8"/>
        <v>0</v>
      </c>
      <c r="M58" s="84">
        <f t="shared" si="9"/>
        <v>0</v>
      </c>
      <c r="N58" s="88">
        <f t="shared" si="10"/>
        <v>0</v>
      </c>
      <c r="P58" s="2"/>
    </row>
    <row r="59" spans="1:16" ht="15" customHeight="1" thickBot="1" thickTop="1">
      <c r="A59" s="35"/>
      <c r="B59" s="123"/>
      <c r="C59" s="123"/>
      <c r="D59" s="101">
        <f>SUM(D47:D58)</f>
        <v>4147.18</v>
      </c>
      <c r="E59" s="102"/>
      <c r="F59" s="103">
        <f>SUM(F48:F58)</f>
        <v>5783.879999999999</v>
      </c>
      <c r="G59" s="156"/>
      <c r="H59" s="156"/>
      <c r="I59" s="156"/>
      <c r="J59" s="156"/>
      <c r="K59" s="125"/>
      <c r="L59" s="101">
        <f>SUM(L53:L58)</f>
        <v>2307.98</v>
      </c>
      <c r="M59" s="102"/>
      <c r="N59" s="105">
        <f>SUM(N53:N58)</f>
        <v>3218.83</v>
      </c>
      <c r="P59" s="31"/>
    </row>
    <row r="60" spans="1:16" ht="15.75" customHeight="1" thickTop="1">
      <c r="A60" s="106"/>
      <c r="B60" s="131" t="s">
        <v>30</v>
      </c>
      <c r="C60" s="131"/>
      <c r="D60" s="102"/>
      <c r="E60" s="102"/>
      <c r="F60" s="107"/>
      <c r="G60" s="104"/>
      <c r="H60" s="104"/>
      <c r="I60" s="104"/>
      <c r="J60" s="104"/>
      <c r="K60" s="104"/>
      <c r="L60" s="108"/>
      <c r="M60" s="102"/>
      <c r="N60" s="102"/>
      <c r="P60" s="31"/>
    </row>
    <row r="61" spans="1:14" ht="9.75" customHeight="1">
      <c r="A61" s="127" t="s">
        <v>70</v>
      </c>
      <c r="B61" s="127"/>
      <c r="C61" s="129" t="s">
        <v>69</v>
      </c>
      <c r="D61" s="129"/>
      <c r="E61" s="154"/>
      <c r="F61" s="154"/>
      <c r="G61" s="154"/>
      <c r="H61" s="154"/>
      <c r="I61" s="154"/>
      <c r="J61" s="110"/>
      <c r="K61" s="111"/>
      <c r="L61" s="112"/>
      <c r="M61" s="109"/>
      <c r="N61" s="113"/>
    </row>
    <row r="62" spans="1:14" ht="15" customHeight="1" thickBot="1">
      <c r="A62" s="128"/>
      <c r="B62" s="128"/>
      <c r="C62" s="130"/>
      <c r="D62" s="130"/>
      <c r="E62" s="114"/>
      <c r="F62" s="153" t="s">
        <v>31</v>
      </c>
      <c r="G62" s="153"/>
      <c r="H62" s="153"/>
      <c r="I62" s="153"/>
      <c r="J62" s="115"/>
      <c r="K62" s="196" t="s">
        <v>32</v>
      </c>
      <c r="L62" s="196"/>
      <c r="M62" s="196"/>
      <c r="N62" s="196"/>
    </row>
    <row r="63" spans="1:16" ht="21" customHeight="1" thickBot="1" thickTop="1">
      <c r="A63" s="197">
        <f>B18+D18+E18+G18+J18+M18</f>
        <v>17770.5261</v>
      </c>
      <c r="B63" s="197"/>
      <c r="C63" s="155">
        <f>F36+F43+F59+N36+N48+N59</f>
        <v>17770.528</v>
      </c>
      <c r="D63" s="155"/>
      <c r="E63" s="116"/>
      <c r="F63" s="150">
        <f>IF((D36+D43+D59+L36+L48+L59)&gt;=A63,0,A63-(D36+D43+D59+L36+L48+L59))</f>
        <v>5042.508099999999</v>
      </c>
      <c r="G63" s="151"/>
      <c r="H63" s="151"/>
      <c r="I63" s="152"/>
      <c r="J63" s="117"/>
      <c r="K63" s="195" t="s">
        <v>33</v>
      </c>
      <c r="L63" s="195"/>
      <c r="M63" s="195"/>
      <c r="N63" s="195"/>
      <c r="P63" s="32"/>
    </row>
    <row r="64" spans="1:14" ht="9" customHeight="1" thickTop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</row>
  </sheetData>
  <sheetProtection password="A5A2" sheet="1" objects="1" scenarios="1"/>
  <mergeCells count="135">
    <mergeCell ref="M12:N12"/>
    <mergeCell ref="B12:C12"/>
    <mergeCell ref="E12:F12"/>
    <mergeCell ref="G12:I12"/>
    <mergeCell ref="J12:L12"/>
    <mergeCell ref="A7:E7"/>
    <mergeCell ref="G7:L7"/>
    <mergeCell ref="M7:N7"/>
    <mergeCell ref="B10:C10"/>
    <mergeCell ref="E10:F10"/>
    <mergeCell ref="G10:I10"/>
    <mergeCell ref="J10:L10"/>
    <mergeCell ref="M10:N10"/>
    <mergeCell ref="A24:B25"/>
    <mergeCell ref="G22:I22"/>
    <mergeCell ref="J14:L14"/>
    <mergeCell ref="M14:N14"/>
    <mergeCell ref="E21:F21"/>
    <mergeCell ref="E23:F23"/>
    <mergeCell ref="A49:B49"/>
    <mergeCell ref="I49:J50"/>
    <mergeCell ref="A33:B33"/>
    <mergeCell ref="I33:J33"/>
    <mergeCell ref="A36:B36"/>
    <mergeCell ref="I36:J36"/>
    <mergeCell ref="A35:B35"/>
    <mergeCell ref="I35:J35"/>
    <mergeCell ref="A38:B38"/>
    <mergeCell ref="A39:B39"/>
    <mergeCell ref="E26:F26"/>
    <mergeCell ref="G16:I16"/>
    <mergeCell ref="G24:I24"/>
    <mergeCell ref="E24:F24"/>
    <mergeCell ref="G23:I23"/>
    <mergeCell ref="E25:F25"/>
    <mergeCell ref="I34:J34"/>
    <mergeCell ref="L49:L50"/>
    <mergeCell ref="M49:M50"/>
    <mergeCell ref="N49:N50"/>
    <mergeCell ref="I44:J44"/>
    <mergeCell ref="I42:J42"/>
    <mergeCell ref="I43:J43"/>
    <mergeCell ref="I47:J47"/>
    <mergeCell ref="A55:B55"/>
    <mergeCell ref="I53:J53"/>
    <mergeCell ref="E22:F22"/>
    <mergeCell ref="A21:B23"/>
    <mergeCell ref="C21:D21"/>
    <mergeCell ref="I38:J38"/>
    <mergeCell ref="I39:J39"/>
    <mergeCell ref="I54:J54"/>
    <mergeCell ref="I48:K48"/>
    <mergeCell ref="K49:K50"/>
    <mergeCell ref="I52:J52"/>
    <mergeCell ref="B16:C16"/>
    <mergeCell ref="G25:I25"/>
    <mergeCell ref="E16:F16"/>
    <mergeCell ref="E27:F27"/>
    <mergeCell ref="G27:I27"/>
    <mergeCell ref="I51:J51"/>
    <mergeCell ref="F44:F45"/>
    <mergeCell ref="I46:J46"/>
    <mergeCell ref="I31:J31"/>
    <mergeCell ref="A43:C43"/>
    <mergeCell ref="K63:N63"/>
    <mergeCell ref="A58:B58"/>
    <mergeCell ref="A52:B52"/>
    <mergeCell ref="K62:N62"/>
    <mergeCell ref="A63:B63"/>
    <mergeCell ref="A57:B57"/>
    <mergeCell ref="A53:B53"/>
    <mergeCell ref="A54:B54"/>
    <mergeCell ref="A56:B56"/>
    <mergeCell ref="A48:B48"/>
    <mergeCell ref="A44:B45"/>
    <mergeCell ref="A47:B47"/>
    <mergeCell ref="A46:B46"/>
    <mergeCell ref="E44:E45"/>
    <mergeCell ref="I37:J37"/>
    <mergeCell ref="A40:B40"/>
    <mergeCell ref="A41:B41"/>
    <mergeCell ref="A42:B42"/>
    <mergeCell ref="I40:J40"/>
    <mergeCell ref="I41:J41"/>
    <mergeCell ref="I45:J45"/>
    <mergeCell ref="C44:C45"/>
    <mergeCell ref="D44:D45"/>
    <mergeCell ref="A1:N1"/>
    <mergeCell ref="A3:N3"/>
    <mergeCell ref="A5:N5"/>
    <mergeCell ref="A20:N20"/>
    <mergeCell ref="A2:N2"/>
    <mergeCell ref="J16:L16"/>
    <mergeCell ref="M16:N16"/>
    <mergeCell ref="B14:C14"/>
    <mergeCell ref="E14:F14"/>
    <mergeCell ref="G14:I14"/>
    <mergeCell ref="I58:J58"/>
    <mergeCell ref="A37:B37"/>
    <mergeCell ref="G21:I21"/>
    <mergeCell ref="G26:I26"/>
    <mergeCell ref="E28:F28"/>
    <mergeCell ref="G28:I28"/>
    <mergeCell ref="A31:B31"/>
    <mergeCell ref="A34:B34"/>
    <mergeCell ref="A32:B32"/>
    <mergeCell ref="I32:J32"/>
    <mergeCell ref="A51:B51"/>
    <mergeCell ref="A50:B50"/>
    <mergeCell ref="F63:I63"/>
    <mergeCell ref="F62:I62"/>
    <mergeCell ref="E61:I61"/>
    <mergeCell ref="C63:D63"/>
    <mergeCell ref="G59:K59"/>
    <mergeCell ref="I55:J55"/>
    <mergeCell ref="I56:J56"/>
    <mergeCell ref="I57:J57"/>
    <mergeCell ref="M28:N28"/>
    <mergeCell ref="J21:N21"/>
    <mergeCell ref="J22:K23"/>
    <mergeCell ref="M22:N22"/>
    <mergeCell ref="M23:N23"/>
    <mergeCell ref="M24:N24"/>
    <mergeCell ref="M25:N25"/>
    <mergeCell ref="J24:K25"/>
    <mergeCell ref="A61:B62"/>
    <mergeCell ref="C61:D62"/>
    <mergeCell ref="B60:C60"/>
    <mergeCell ref="M18:N18"/>
    <mergeCell ref="B18:C18"/>
    <mergeCell ref="E18:F18"/>
    <mergeCell ref="G18:I18"/>
    <mergeCell ref="J18:L18"/>
    <mergeCell ref="M26:N26"/>
    <mergeCell ref="M27:N27"/>
  </mergeCells>
  <printOptions horizontalCentered="1"/>
  <pageMargins left="0" right="0" top="0.2362204724409449" bottom="0.2362204724409449" header="0.1968503937007874" footer="0.1968503937007874"/>
  <pageSetup fitToHeight="1" fitToWidth="1" horizontalDpi="120" verticalDpi="12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 - Lecce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Riparto Percentuale</dc:title>
  <dc:subject>Foglio di calcolo</dc:subject>
  <dc:creator>Aldo Petrelli</dc:creator>
  <cp:keywords>PERCENTUALE</cp:keywords>
  <dc:description/>
  <cp:lastModifiedBy>Angelo</cp:lastModifiedBy>
  <cp:lastPrinted>2004-11-10T18:25:43Z</cp:lastPrinted>
  <dcterms:created xsi:type="dcterms:W3CDTF">2004-11-08T21:13:42Z</dcterms:created>
  <dcterms:modified xsi:type="dcterms:W3CDTF">2004-11-14T12:44:06Z</dcterms:modified>
  <cp:category>UFFICIALI GIUDIZIARI</cp:category>
  <cp:version/>
  <cp:contentType/>
  <cp:contentStatus/>
</cp:coreProperties>
</file>