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2120" windowHeight="7875" activeTab="0"/>
  </bookViews>
  <sheets>
    <sheet name="IRPEF 2007 ANNUALE" sheetId="1" r:id="rId1"/>
    <sheet name="IRPEF 2007 MENSILE" sheetId="2" r:id="rId2"/>
  </sheets>
  <definedNames>
    <definedName name="_xlnm.Print_Area" localSheetId="0">'IRPEF 2007 ANNUALE'!$B$2:$I$61</definedName>
    <definedName name="_xlnm.Print_Area" localSheetId="1">'IRPEF 2007 MENSILE'!$B$2:$I$58</definedName>
  </definedNames>
  <calcPr fullCalcOnLoad="1"/>
</workbook>
</file>

<file path=xl/comments1.xml><?xml version="1.0" encoding="utf-8"?>
<comments xmlns="http://schemas.openxmlformats.org/spreadsheetml/2006/main">
  <authors>
    <author>un</author>
    <author>aldo</author>
  </authors>
  <commentList>
    <comment ref="B48" authorId="0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 xml:space="preserve">Detta detrazione 
</t>
        </r>
        <r>
          <rPr>
            <b/>
            <i/>
            <sz val="12"/>
            <color indexed="12"/>
            <rFont val="Tahoma"/>
            <family val="2"/>
          </rPr>
          <t xml:space="preserve">si ripartisce pro quota, in misura uguale
</t>
        </r>
        <r>
          <rPr>
            <b/>
            <i/>
            <u val="single"/>
            <sz val="12"/>
            <color indexed="10"/>
            <rFont val="Tahoma"/>
            <family val="2"/>
          </rPr>
          <t xml:space="preserve">tra coloro che ne hanno diritto 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Spetta per ogni altra persona indicata nell’articolo 433 del codice civile</t>
        </r>
        <r>
          <rPr>
            <b/>
            <i/>
            <sz val="12"/>
            <color indexed="10"/>
            <rFont val="Tahoma"/>
            <family val="2"/>
          </rPr>
          <t xml:space="preserve">
che conviva con il contribuente o percepisca assegni alimentari non risultanti da provvedimenti dell’autorità giudiziaria</t>
        </r>
      </text>
    </comment>
    <comment ref="B42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Questo tipo di detrazione 
</t>
        </r>
        <r>
          <rPr>
            <b/>
            <sz val="16"/>
            <color indexed="12"/>
            <rFont val="Tahoma"/>
            <family val="2"/>
          </rPr>
          <t xml:space="preserve">spetta per il "primo figlio" </t>
        </r>
        <r>
          <rPr>
            <b/>
            <sz val="14"/>
            <color indexed="12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>(quello di età anagrafica maggiore tra quelli a carico)</t>
        </r>
        <r>
          <rPr>
            <b/>
            <sz val="10"/>
            <color indexed="12"/>
            <rFont val="Tahoma"/>
            <family val="2"/>
          </rPr>
          <t>,</t>
        </r>
        <r>
          <rPr>
            <b/>
            <sz val="12"/>
            <color indexed="10"/>
            <rFont val="Tahoma"/>
            <family val="2"/>
          </rPr>
          <t xml:space="preserve"> 
se più favorevole 
</t>
        </r>
        <r>
          <rPr>
            <b/>
            <sz val="10"/>
            <color indexed="10"/>
            <rFont val="Tahoma"/>
            <family val="2"/>
          </rPr>
          <t>(</t>
        </r>
        <r>
          <rPr>
            <b/>
            <i/>
            <sz val="10"/>
            <color indexed="10"/>
            <rFont val="Tahoma"/>
            <family val="2"/>
          </rPr>
          <t>rispetto alla normale detrazione prevista per i figli),</t>
        </r>
        <r>
          <rPr>
            <b/>
            <i/>
            <sz val="12"/>
            <color indexed="12"/>
            <rFont val="Tahoma"/>
            <family val="2"/>
          </rPr>
          <t xml:space="preserve"> 
</t>
        </r>
        <r>
          <rPr>
            <b/>
            <sz val="16"/>
            <color indexed="12"/>
            <rFont val="Tahoma"/>
            <family val="2"/>
          </rPr>
          <t>in caso di mancanza del coniuge,</t>
        </r>
        <r>
          <rPr>
            <b/>
            <sz val="16"/>
            <color indexed="10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ovvero se l’altro genitore non ha riconosciuto i figli naturali e il contribuente non è coniugato o, se coniugato, si è successivamente legalmente ed effettivamente separato, ovvero vi sono figli adottivi, affidati o affiliati del solo contribuente e questi non è coniugato o, se coniugato, si è successivamente legalmente ed effettivamente separato.</t>
        </r>
      </text>
    </comment>
    <comment ref="B45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La detrazione per familiari a carico 
</t>
        </r>
        <r>
          <rPr>
            <b/>
            <i/>
            <sz val="16"/>
            <color indexed="10"/>
            <rFont val="Tahoma"/>
            <family val="2"/>
          </rPr>
          <t xml:space="preserve">spetta a condizione </t>
        </r>
        <r>
          <rPr>
            <b/>
            <i/>
            <sz val="12"/>
            <color indexed="10"/>
            <rFont val="Tahoma"/>
            <family val="2"/>
          </rPr>
          <t xml:space="preserve">
che le persone alle quali si riferisce </t>
        </r>
        <r>
          <rPr>
            <b/>
            <i/>
            <sz val="12"/>
            <color indexed="12"/>
            <rFont val="Tahoma"/>
            <family val="2"/>
          </rPr>
          <t>possiedano un reddito complessivo,</t>
        </r>
        <r>
          <rPr>
            <b/>
            <i/>
            <sz val="12"/>
            <color indexed="10"/>
            <rFont val="Tahoma"/>
            <family val="2"/>
          </rPr>
          <t xml:space="preserve"> computando anche le retribuzioni corrisposte da enti e organismi internazionali, rappresentanze diplomatiche e consolari e missioni, nonché quelle corrisposte dalla Santa Sede, dagli enti gestiti direttamente da essa e dagli enti centrali della Chiesa cattolica, </t>
        </r>
        <r>
          <rPr>
            <b/>
            <i/>
            <sz val="12"/>
            <color indexed="12"/>
            <rFont val="Tahoma"/>
            <family val="2"/>
          </rPr>
          <t>non superiore a 2.840,51 euro,</t>
        </r>
        <r>
          <rPr>
            <b/>
            <i/>
            <sz val="12"/>
            <color indexed="10"/>
            <rFont val="Tahoma"/>
            <family val="2"/>
          </rPr>
          <t xml:space="preserve"> 
</t>
        </r>
        <r>
          <rPr>
            <b/>
            <i/>
            <u val="single"/>
            <sz val="12"/>
            <color indexed="10"/>
            <rFont val="Tahoma"/>
            <family val="2"/>
          </rPr>
          <t>al lordo degli oneri deducibili.</t>
        </r>
        <r>
          <rPr>
            <sz val="8"/>
            <rFont val="Tahoma"/>
            <family val="0"/>
          </rPr>
          <t xml:space="preserve">
</t>
        </r>
      </text>
    </comment>
    <comment ref="H48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Specificare il numero di quote tra cui è diviso il diritto alla percezione.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1 </t>
        </r>
        <r>
          <rPr>
            <b/>
            <i/>
            <sz val="9"/>
            <color indexed="12"/>
            <rFont val="Tahoma"/>
            <family val="2"/>
          </rPr>
          <t>se si ha diritto alla quota intera</t>
        </r>
        <r>
          <rPr>
            <b/>
            <i/>
            <sz val="11"/>
            <color indexed="10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2 </t>
        </r>
        <r>
          <rPr>
            <b/>
            <i/>
            <sz val="9"/>
            <color indexed="12"/>
            <rFont val="Tahoma"/>
            <family val="2"/>
          </rPr>
          <t xml:space="preserve">se  si è  in </t>
        </r>
        <r>
          <rPr>
            <b/>
            <i/>
            <sz val="9"/>
            <color indexed="10"/>
            <rFont val="Tahoma"/>
            <family val="2"/>
          </rPr>
          <t>due</t>
        </r>
        <r>
          <rPr>
            <b/>
            <i/>
            <sz val="9"/>
            <color indexed="12"/>
            <rFont val="Tahoma"/>
            <family val="2"/>
          </rPr>
          <t xml:space="preserve"> ad averne diritto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3 </t>
        </r>
        <r>
          <rPr>
            <b/>
            <i/>
            <sz val="9"/>
            <color indexed="12"/>
            <rFont val="Tahoma"/>
            <family val="2"/>
          </rPr>
          <t xml:space="preserve">se  si è  in  </t>
        </r>
        <r>
          <rPr>
            <b/>
            <i/>
            <sz val="9"/>
            <color indexed="10"/>
            <rFont val="Tahoma"/>
            <family val="2"/>
          </rPr>
          <t xml:space="preserve">tre </t>
        </r>
        <r>
          <rPr>
            <b/>
            <i/>
            <sz val="9"/>
            <color indexed="12"/>
            <rFont val="Tahoma"/>
            <family val="2"/>
          </rPr>
          <t xml:space="preserve"> ad averne diritto
</t>
        </r>
        <r>
          <rPr>
            <b/>
            <i/>
            <sz val="9"/>
            <color indexed="10"/>
            <rFont val="Tahoma"/>
            <family val="2"/>
          </rPr>
          <t>etc...etc...etc...etc...</t>
        </r>
      </text>
    </comment>
    <comment ref="B40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La detrazione per familiari a carico 
</t>
        </r>
        <r>
          <rPr>
            <b/>
            <i/>
            <sz val="16"/>
            <color indexed="10"/>
            <rFont val="Tahoma"/>
            <family val="2"/>
          </rPr>
          <t xml:space="preserve">spetta a condizione </t>
        </r>
        <r>
          <rPr>
            <b/>
            <i/>
            <sz val="12"/>
            <color indexed="10"/>
            <rFont val="Tahoma"/>
            <family val="2"/>
          </rPr>
          <t xml:space="preserve">
che le persone alle quali si riferisce </t>
        </r>
        <r>
          <rPr>
            <b/>
            <i/>
            <sz val="12"/>
            <color indexed="12"/>
            <rFont val="Tahoma"/>
            <family val="2"/>
          </rPr>
          <t>possiedano un reddito complessivo,</t>
        </r>
        <r>
          <rPr>
            <b/>
            <i/>
            <sz val="12"/>
            <color indexed="10"/>
            <rFont val="Tahoma"/>
            <family val="2"/>
          </rPr>
          <t xml:space="preserve"> computando anche le retribuzioni corrisposte da enti e organismi internazionali, rappresentanze diplomatiche e consolari e missioni, nonché quelle corrisposte dalla Santa Sede, dagli enti gestiti direttamente da essa e dagli enti centrali della Chiesa cattolica, </t>
        </r>
        <r>
          <rPr>
            <b/>
            <i/>
            <sz val="12"/>
            <color indexed="12"/>
            <rFont val="Tahoma"/>
            <family val="2"/>
          </rPr>
          <t>non superiore a 2.840,51 euro,</t>
        </r>
        <r>
          <rPr>
            <b/>
            <i/>
            <sz val="12"/>
            <color indexed="10"/>
            <rFont val="Tahoma"/>
            <family val="2"/>
          </rPr>
          <t xml:space="preserve"> 
</t>
        </r>
        <r>
          <rPr>
            <b/>
            <i/>
            <u val="single"/>
            <sz val="12"/>
            <color indexed="10"/>
            <rFont val="Tahoma"/>
            <family val="2"/>
          </rPr>
          <t>al lordo degli oneri deducibili.</t>
        </r>
        <r>
          <rPr>
            <sz val="8"/>
            <rFont val="Tahoma"/>
            <family val="0"/>
          </rPr>
          <t xml:space="preserve">
</t>
        </r>
      </text>
    </comment>
    <comment ref="E56" authorId="0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L’</t>
        </r>
        <r>
          <rPr>
            <b/>
            <sz val="12"/>
            <color indexed="12"/>
            <rFont val="Tahoma"/>
            <family val="2"/>
          </rPr>
          <t>Addizionale Comunale</t>
        </r>
        <r>
          <rPr>
            <b/>
            <sz val="12"/>
            <color indexed="10"/>
            <rFont val="Tahoma"/>
            <family val="2"/>
          </rPr>
          <t xml:space="preserve"> è dovuta al Comune nel quale il contribuente ha il domicilio fiscale 
</t>
        </r>
        <r>
          <rPr>
            <b/>
            <i/>
            <sz val="16"/>
            <color indexed="12"/>
            <rFont val="Tahoma"/>
            <family val="2"/>
          </rPr>
          <t xml:space="preserve">alla data del 1º gennaio </t>
        </r>
        <r>
          <rPr>
            <b/>
            <sz val="12"/>
            <color indexed="10"/>
            <rFont val="Tahoma"/>
            <family val="2"/>
          </rPr>
          <t xml:space="preserve">
dell’anno cui si riferisce l’addizionale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(in precedenza era previsto al 31 dicembre)</t>
        </r>
      </text>
    </comment>
    <comment ref="D57" authorId="0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L’</t>
        </r>
        <r>
          <rPr>
            <b/>
            <sz val="12"/>
            <color indexed="12"/>
            <rFont val="Tahoma"/>
            <family val="2"/>
          </rPr>
          <t>Addizionale Regionale</t>
        </r>
        <r>
          <rPr>
            <b/>
            <sz val="12"/>
            <color indexed="10"/>
            <rFont val="Tahoma"/>
            <family val="2"/>
          </rPr>
          <t xml:space="preserve"> è dovuta alla Regione nella quale il contribuente ha la residenza 
</t>
        </r>
        <r>
          <rPr>
            <b/>
            <sz val="16"/>
            <color indexed="12"/>
            <rFont val="Tahoma"/>
            <family val="2"/>
          </rPr>
          <t xml:space="preserve">alla data del 31º dicembre </t>
        </r>
        <r>
          <rPr>
            <b/>
            <sz val="12"/>
            <color indexed="10"/>
            <rFont val="Tahoma"/>
            <family val="2"/>
          </rPr>
          <t xml:space="preserve">
dell’anno cui si riferisce l’addizionale</t>
        </r>
      </text>
    </comment>
    <comment ref="B3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Realizzato secondo quanto previsto in
Finanziaria 2007 
(L. 27.12.2006 n. 296 - Gazz. Ufficiale n. 299) 
</t>
        </r>
        <r>
          <rPr>
            <b/>
            <i/>
            <sz val="16"/>
            <color indexed="10"/>
            <rFont val="Times New Roman"/>
            <family val="1"/>
          </rPr>
          <t>e meglio chiarito</t>
        </r>
        <r>
          <rPr>
            <b/>
            <i/>
            <sz val="16"/>
            <color indexed="12"/>
            <rFont val="Times New Roman"/>
            <family val="1"/>
          </rPr>
          <t xml:space="preserve"> con la circolare  dell'Agenzia delle Entrate n. 15/E del 16 marzo 2007
</t>
        </r>
        <r>
          <rPr>
            <b/>
            <i/>
            <sz val="16"/>
            <color indexed="10"/>
            <rFont val="Times New Roman"/>
            <family val="1"/>
          </rPr>
          <t xml:space="preserve">Il foglio di calcolo è protetto da password
</t>
        </r>
        <r>
          <rPr>
            <b/>
            <i/>
            <sz val="16"/>
            <color indexed="12"/>
            <rFont val="Times New Roman"/>
            <family val="1"/>
          </rPr>
          <t>Può essere personalizzato</t>
        </r>
        <r>
          <rPr>
            <b/>
            <i/>
            <sz val="16"/>
            <color indexed="10"/>
            <rFont val="Times New Roman"/>
            <family val="1"/>
          </rPr>
          <t xml:space="preserve">
modificando le celle con sfondo giallo </t>
        </r>
        <r>
          <rPr>
            <b/>
            <i/>
            <sz val="16"/>
            <color indexed="12"/>
            <rFont val="Times New Roman"/>
            <family val="1"/>
          </rPr>
          <t xml:space="preserve">
ed i dati personali e dell'ufficio</t>
        </r>
      </text>
    </comment>
    <comment ref="D39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Detta ulteriore detrazione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deve essere assunta 
nell'intero ammontare indicato, </t>
        </r>
        <r>
          <rPr>
            <b/>
            <sz val="10"/>
            <color indexed="10"/>
            <rFont val="Tahoma"/>
            <family val="2"/>
          </rPr>
          <t>senza alcun ragguaglio 
al periodo di lavoro.</t>
        </r>
      </text>
    </comment>
    <comment ref="D41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Detta ulteriore detrazione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deve essere assunta 
nell'intero ammontare indicato, 
</t>
        </r>
        <r>
          <rPr>
            <b/>
            <sz val="10"/>
            <color indexed="10"/>
            <rFont val="Tahoma"/>
            <family val="2"/>
          </rPr>
          <t>senza essere rapportata al periodo 
in cui il coniuge è stato a carico</t>
        </r>
      </text>
    </comment>
    <comment ref="D43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Detta ulteriore detrazione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deve essere assunta 
nell'intero ammontare indicato, 
</t>
        </r>
        <r>
          <rPr>
            <b/>
            <sz val="10"/>
            <color indexed="10"/>
            <rFont val="Tahoma"/>
            <family val="2"/>
          </rPr>
          <t>senza essere rapportata al periodo 
in cui il figlio è stato a carico</t>
        </r>
      </text>
    </comment>
    <comment ref="D3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Realizzato secondo quanto previsto in
Finanziaria 2007 
(L. 27.12.2006 n. 296 - Gazz. Ufficiale n. 299) 
</t>
        </r>
        <r>
          <rPr>
            <b/>
            <i/>
            <sz val="16"/>
            <color indexed="10"/>
            <rFont val="Times New Roman"/>
            <family val="1"/>
          </rPr>
          <t>e meglio chiarito</t>
        </r>
        <r>
          <rPr>
            <b/>
            <i/>
            <sz val="16"/>
            <color indexed="12"/>
            <rFont val="Times New Roman"/>
            <family val="1"/>
          </rPr>
          <t xml:space="preserve"> con la circolare  dell'Agenzia delle Entrate n. 15/E del 16 marzo 2007
</t>
        </r>
        <r>
          <rPr>
            <b/>
            <i/>
            <sz val="16"/>
            <color indexed="10"/>
            <rFont val="Times New Roman"/>
            <family val="1"/>
          </rPr>
          <t xml:space="preserve">Il foglio di calcolo è protetto da password
</t>
        </r>
        <r>
          <rPr>
            <b/>
            <i/>
            <sz val="16"/>
            <color indexed="12"/>
            <rFont val="Times New Roman"/>
            <family val="1"/>
          </rPr>
          <t>Può essere personalizzato</t>
        </r>
        <r>
          <rPr>
            <b/>
            <i/>
            <sz val="16"/>
            <color indexed="10"/>
            <rFont val="Times New Roman"/>
            <family val="1"/>
          </rPr>
          <t xml:space="preserve">
modificando le celle con sfondo giallo </t>
        </r>
        <r>
          <rPr>
            <b/>
            <i/>
            <sz val="16"/>
            <color indexed="12"/>
            <rFont val="Times New Roman"/>
            <family val="1"/>
          </rPr>
          <t xml:space="preserve">
ed i dati personali e dell'ufficio</t>
        </r>
      </text>
    </comment>
    <comment ref="B22" authorId="0">
      <text>
        <r>
          <rPr>
            <b/>
            <i/>
            <sz val="11"/>
            <color indexed="12"/>
            <rFont val="Tahoma"/>
            <family val="2"/>
          </rPr>
          <t xml:space="preserve">Aldo Petrelli 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Finanziaria 2007                              </t>
        </r>
        <r>
          <rPr>
            <b/>
            <sz val="11"/>
            <color indexed="12"/>
            <rFont val="Tahoma"/>
            <family val="2"/>
          </rPr>
          <t>dal 01.01.2007</t>
        </r>
        <r>
          <rPr>
            <b/>
            <sz val="11"/>
            <color indexed="10"/>
            <rFont val="Tahoma"/>
            <family val="2"/>
          </rPr>
          <t xml:space="preserve">                                     sono aumentate le aliquote contributive da applicare per il versamento della  C.P.U.G.                       
</t>
        </r>
        <r>
          <rPr>
            <b/>
            <sz val="11"/>
            <color indexed="12"/>
            <rFont val="Tahoma"/>
            <family val="2"/>
          </rPr>
          <t>Cassa Pensione =8,85%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u val="single"/>
            <sz val="11"/>
            <color indexed="10"/>
            <rFont val="Tahoma"/>
            <family val="2"/>
          </rPr>
          <t xml:space="preserve">Fondo  Credito   =0,35%
</t>
        </r>
        <r>
          <rPr>
            <b/>
            <u val="single"/>
            <sz val="11"/>
            <color indexed="12"/>
            <rFont val="Tahoma"/>
            <family val="2"/>
          </rPr>
          <t xml:space="preserve">                   </t>
        </r>
        <r>
          <rPr>
            <b/>
            <sz val="11"/>
            <color indexed="10"/>
            <rFont val="Tahoma"/>
            <family val="2"/>
          </rPr>
          <t>Totale   9,20%</t>
        </r>
      </text>
    </comment>
    <comment ref="H44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La detrazione per i figli 
</t>
        </r>
        <r>
          <rPr>
            <b/>
            <sz val="18"/>
            <color indexed="12"/>
            <rFont val="Times New Roman"/>
            <family val="1"/>
          </rPr>
          <t xml:space="preserve">è ripartita nella misura del 50% 
tra i genitori </t>
        </r>
        <r>
          <rPr>
            <b/>
            <sz val="11"/>
            <color indexed="10"/>
            <rFont val="Tahoma"/>
            <family val="2"/>
          </rPr>
          <t xml:space="preserve">
non legalmente ed effettivamente separati 
</t>
        </r>
        <r>
          <rPr>
            <b/>
            <i/>
            <sz val="11"/>
            <color indexed="12"/>
            <rFont val="Tahoma"/>
            <family val="2"/>
          </rPr>
          <t>(100% al richiedente se il coniuge è a carico)</t>
        </r>
        <r>
          <rPr>
            <b/>
            <sz val="11"/>
            <color indexed="10"/>
            <rFont val="Tahoma"/>
            <family val="2"/>
          </rPr>
          <t xml:space="preserve"> ovvero, </t>
        </r>
        <r>
          <rPr>
            <b/>
            <sz val="11"/>
            <color indexed="12"/>
            <rFont val="Tahoma"/>
            <family val="2"/>
          </rPr>
          <t>previo accordo tra gli stessi</t>
        </r>
        <r>
          <rPr>
            <b/>
            <sz val="11"/>
            <color indexed="10"/>
            <rFont val="Tahoma"/>
            <family val="2"/>
          </rPr>
          <t xml:space="preserve">, 
spetta </t>
        </r>
        <r>
          <rPr>
            <b/>
            <i/>
            <sz val="11"/>
            <color indexed="12"/>
            <rFont val="Tahoma"/>
            <family val="2"/>
          </rPr>
          <t>(100%)</t>
        </r>
        <r>
          <rPr>
            <b/>
            <sz val="11"/>
            <color indexed="12"/>
            <rFont val="Tahoma"/>
            <family val="2"/>
          </rPr>
          <t xml:space="preserve"> </t>
        </r>
        <r>
          <rPr>
            <b/>
            <sz val="11"/>
            <color indexed="10"/>
            <rFont val="Tahoma"/>
            <family val="2"/>
          </rPr>
          <t xml:space="preserve">al genitore </t>
        </r>
        <r>
          <rPr>
            <b/>
            <sz val="11"/>
            <color indexed="12"/>
            <rFont val="Tahoma"/>
            <family val="2"/>
          </rPr>
          <t>che possiede un</t>
        </r>
        <r>
          <rPr>
            <b/>
            <sz val="11"/>
            <color indexed="10"/>
            <rFont val="Tahoma"/>
            <family val="2"/>
          </rPr>
          <t xml:space="preserve"> </t>
        </r>
        <r>
          <rPr>
            <b/>
            <sz val="11"/>
            <color indexed="12"/>
            <rFont val="Tahoma"/>
            <family val="2"/>
          </rPr>
          <t xml:space="preserve">reddito complessivo di ammontare più elevato.
</t>
        </r>
        <r>
          <rPr>
            <b/>
            <i/>
            <sz val="10"/>
            <color indexed="10"/>
            <rFont val="Tahoma"/>
            <family val="2"/>
          </rPr>
          <t>Per esempi e casistiche particolari si veda la  
circolare n. 15/E ai n. 1.4.3 - 1.4.4 - 1.4.5 - 1.4.6</t>
        </r>
      </text>
    </comment>
    <comment ref="F37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02 Aprile 2007</t>
        </r>
      </text>
    </comment>
    <comment ref="F50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02 Aprile 2007</t>
        </r>
      </text>
    </comment>
    <comment ref="I2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02 Aprile 2007</t>
        </r>
      </text>
    </comment>
    <comment ref="G2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02 Aprile 2007</t>
        </r>
      </text>
    </comment>
    <comment ref="H34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02 Aprile 2007</t>
        </r>
      </text>
    </comment>
    <comment ref="G41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Le detrazioni previste 
</t>
        </r>
        <r>
          <rPr>
            <b/>
            <i/>
            <sz val="11"/>
            <color indexed="12"/>
            <rFont val="Tahoma"/>
            <family val="2"/>
          </rPr>
          <t>nei punti (</t>
        </r>
        <r>
          <rPr>
            <b/>
            <i/>
            <sz val="11"/>
            <color indexed="10"/>
            <rFont val="Tahoma"/>
            <family val="2"/>
          </rPr>
          <t xml:space="preserve">3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5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7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8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9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10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>11</t>
        </r>
        <r>
          <rPr>
            <b/>
            <i/>
            <sz val="11"/>
            <color indexed="12"/>
            <rFont val="Tahoma"/>
            <family val="2"/>
          </rPr>
          <t xml:space="preserve">) 
</t>
        </r>
        <r>
          <rPr>
            <b/>
            <i/>
            <sz val="11"/>
            <color indexed="10"/>
            <rFont val="Tahoma"/>
            <family val="2"/>
          </rPr>
          <t xml:space="preserve">sono rapportate a mese e competono 
</t>
        </r>
        <r>
          <rPr>
            <b/>
            <i/>
            <sz val="11"/>
            <color indexed="12"/>
            <rFont val="Tahoma"/>
            <family val="2"/>
          </rPr>
          <t xml:space="preserve">dal mese in cui si sono verificate </t>
        </r>
        <r>
          <rPr>
            <b/>
            <i/>
            <sz val="11"/>
            <color indexed="10"/>
            <rFont val="Tahoma"/>
            <family val="2"/>
          </rPr>
          <t xml:space="preserve">
a quello in cui sono cessate le condizioni richieste</t>
        </r>
      </text>
    </comment>
    <comment ref="G39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0"/>
            <color indexed="10"/>
            <rFont val="Tahoma"/>
            <family val="2"/>
          </rPr>
          <t xml:space="preserve">La detrazione per </t>
        </r>
        <r>
          <rPr>
            <b/>
            <i/>
            <sz val="14"/>
            <color indexed="12"/>
            <rFont val="Tahoma"/>
            <family val="2"/>
          </rPr>
          <t>lavoro dipendente</t>
        </r>
        <r>
          <rPr>
            <b/>
            <i/>
            <sz val="10"/>
            <color indexed="10"/>
            <rFont val="Tahoma"/>
            <family val="2"/>
          </rPr>
          <t xml:space="preserve"> è rapportata
</t>
        </r>
        <r>
          <rPr>
            <b/>
            <i/>
            <sz val="10"/>
            <color indexed="12"/>
            <rFont val="Tahoma"/>
            <family val="2"/>
          </rPr>
          <t xml:space="preserve">al periodo di lavoro nell'anno </t>
        </r>
        <r>
          <rPr>
            <b/>
            <i/>
            <sz val="10"/>
            <color indexed="10"/>
            <rFont val="Tahoma"/>
            <family val="2"/>
          </rPr>
          <t xml:space="preserve">(giorni) </t>
        </r>
        <r>
          <rPr>
            <b/>
            <i/>
            <sz val="10"/>
            <color indexed="12"/>
            <rFont val="Tahoma"/>
            <family val="2"/>
          </rPr>
          <t xml:space="preserve">                                 </t>
        </r>
        <r>
          <rPr>
            <b/>
            <sz val="10"/>
            <color indexed="12"/>
            <rFont val="Tahoma"/>
            <family val="2"/>
          </rPr>
          <t>L'anno deve essere sempre considerato di 365 gg.                                     anche quando è bisestile</t>
        </r>
        <r>
          <rPr>
            <b/>
            <i/>
            <sz val="10"/>
            <color indexed="12"/>
            <rFont val="Tahoma"/>
            <family val="2"/>
          </rPr>
          <t xml:space="preserve">
</t>
        </r>
        <r>
          <rPr>
            <b/>
            <i/>
            <sz val="10"/>
            <color indexed="10"/>
            <rFont val="Tahoma"/>
            <family val="2"/>
          </rPr>
          <t>I giorni per i quali spetta la detrazione coincidono con quelli che danno diritto alla retribuzione, mentre vanno detratti i giorni per i quali non spetta alcuna retribuzione.</t>
        </r>
        <r>
          <rPr>
            <b/>
            <i/>
            <sz val="10"/>
            <color indexed="12"/>
            <rFont val="Tahoma"/>
            <family val="2"/>
          </rPr>
          <t xml:space="preserve">
Si precisa che, in ogni caso, nessuna riduzione delle detrazioni va effettuata in caso di particolari modalità di articolazione dell’orario di lavoro </t>
        </r>
        <r>
          <rPr>
            <b/>
            <i/>
            <sz val="10"/>
            <color indexed="10"/>
            <rFont val="Tahoma"/>
            <family val="2"/>
          </rPr>
          <t>(ad esempio, il part-time orizzontale, verticale o ciclico)</t>
        </r>
        <r>
          <rPr>
            <b/>
            <i/>
            <sz val="10"/>
            <color indexed="12"/>
            <rFont val="Tahoma"/>
            <family val="2"/>
          </rPr>
          <t xml:space="preserve">, né in caso di giornate di </t>
        </r>
        <r>
          <rPr>
            <b/>
            <i/>
            <sz val="10"/>
            <color indexed="10"/>
            <rFont val="Tahoma"/>
            <family val="2"/>
          </rPr>
          <t>sciopero</t>
        </r>
        <r>
          <rPr>
            <b/>
            <i/>
            <sz val="10"/>
            <color indexed="12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un</author>
    <author>aldo</author>
  </authors>
  <commentList>
    <comment ref="B56" authorId="0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L’acconto dell'Addizionale Comunale</t>
        </r>
        <r>
          <rPr>
            <b/>
            <i/>
            <sz val="12"/>
            <color indexed="12"/>
            <rFont val="Tahoma"/>
            <family val="2"/>
          </rPr>
          <t xml:space="preserve"> (per l'anno in corso)</t>
        </r>
        <r>
          <rPr>
            <b/>
            <sz val="12"/>
            <color indexed="10"/>
            <rFont val="Tahoma"/>
            <family val="2"/>
          </rPr>
          <t xml:space="preserve"> è stabilito </t>
        </r>
        <r>
          <rPr>
            <b/>
            <sz val="12"/>
            <color indexed="12"/>
            <rFont val="Tahoma"/>
            <family val="2"/>
          </rPr>
          <t xml:space="preserve">nella misura del 30% </t>
        </r>
        <r>
          <rPr>
            <b/>
            <sz val="12"/>
            <color indexed="10"/>
            <rFont val="Tahoma"/>
            <family val="2"/>
          </rPr>
          <t xml:space="preserve">dell’addizionale ottenuta applicando 
l’aliquota deliberata dal Comune 
</t>
        </r>
        <r>
          <rPr>
            <b/>
            <sz val="12"/>
            <color indexed="12"/>
            <rFont val="Tahoma"/>
            <family val="2"/>
          </rPr>
          <t>al reddito imponibile dell’anno precedente.</t>
        </r>
      </text>
    </comment>
    <comment ref="B57" authorId="0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Indicare il reddito imponibile dell’anno precedente.</t>
        </r>
      </text>
    </comment>
    <comment ref="D56" authorId="0">
      <text>
        <r>
          <rPr>
            <b/>
            <i/>
            <sz val="11"/>
            <color indexed="10"/>
            <rFont val="Tahoma"/>
            <family val="2"/>
          </rPr>
          <t>Aldo Petrelli</t>
        </r>
        <r>
          <rPr>
            <sz val="11"/>
            <rFont val="Tahoma"/>
            <family val="2"/>
          </rPr>
          <t xml:space="preserve">
</t>
        </r>
        <r>
          <rPr>
            <i/>
            <sz val="12"/>
            <color indexed="12"/>
            <rFont val="Times New Roman"/>
            <family val="1"/>
          </rPr>
          <t xml:space="preserve">L'importo dell'acconto è trattenuto in un numero massimo di </t>
        </r>
        <r>
          <rPr>
            <i/>
            <sz val="12"/>
            <color indexed="10"/>
            <rFont val="Times New Roman"/>
            <family val="1"/>
          </rPr>
          <t>nove rate mensili,</t>
        </r>
        <r>
          <rPr>
            <i/>
            <sz val="12"/>
            <color indexed="12"/>
            <rFont val="Times New Roman"/>
            <family val="1"/>
          </rPr>
          <t xml:space="preserve"> effettuate a partire dal mese di marzo. 
Il saldo dell’addizionale dovuta è determinato all’atto delle operazioni di conguaglio e il relativo importo è trattenuto in un numero massimo di undici rate, a partire dal periodo di paga successivo a quello in cui le stesse sono effettuate e non oltre quello relativamente al quale le ritenute sono versate nel mese di dicembre.
In caso di cessazione del rapporto di lavoro, l’addizionale residua dovuta è prelevata in unica soluzione.</t>
        </r>
      </text>
    </comment>
    <comment ref="D54" authorId="0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L’</t>
        </r>
        <r>
          <rPr>
            <b/>
            <sz val="12"/>
            <color indexed="12"/>
            <rFont val="Tahoma"/>
            <family val="2"/>
          </rPr>
          <t>Addizionale Comunale</t>
        </r>
        <r>
          <rPr>
            <b/>
            <sz val="12"/>
            <color indexed="10"/>
            <rFont val="Tahoma"/>
            <family val="2"/>
          </rPr>
          <t xml:space="preserve"> è dovuta al Comune nel quale il contribuente ha il domicilio fiscale 
</t>
        </r>
        <r>
          <rPr>
            <b/>
            <i/>
            <sz val="16"/>
            <color indexed="12"/>
            <rFont val="Tahoma"/>
            <family val="2"/>
          </rPr>
          <t xml:space="preserve">alla data del 1º gennaio </t>
        </r>
        <r>
          <rPr>
            <b/>
            <sz val="12"/>
            <color indexed="10"/>
            <rFont val="Tahoma"/>
            <family val="2"/>
          </rPr>
          <t xml:space="preserve">
dell’anno cui si riferisce l’addizionale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(in precedenza era previsto al 31 dicembre)</t>
        </r>
      </text>
    </comment>
    <comment ref="B22" authorId="0">
      <text>
        <r>
          <rPr>
            <b/>
            <i/>
            <sz val="11"/>
            <color indexed="12"/>
            <rFont val="Tahoma"/>
            <family val="2"/>
          </rPr>
          <t xml:space="preserve">Aldo Petrelli 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Finanziaria 2007                              </t>
        </r>
        <r>
          <rPr>
            <b/>
            <sz val="11"/>
            <color indexed="12"/>
            <rFont val="Tahoma"/>
            <family val="2"/>
          </rPr>
          <t>dal 01.01.2007</t>
        </r>
        <r>
          <rPr>
            <b/>
            <sz val="11"/>
            <color indexed="10"/>
            <rFont val="Tahoma"/>
            <family val="2"/>
          </rPr>
          <t xml:space="preserve">                                     sono aumentate le aliquote contributive da applicare per il versamento della  C.P.U.G.                       
</t>
        </r>
        <r>
          <rPr>
            <b/>
            <sz val="11"/>
            <color indexed="12"/>
            <rFont val="Tahoma"/>
            <family val="2"/>
          </rPr>
          <t>Cassa Pensione =8,85%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u val="single"/>
            <sz val="11"/>
            <color indexed="10"/>
            <rFont val="Tahoma"/>
            <family val="2"/>
          </rPr>
          <t xml:space="preserve">Fondo  Credito   =0,35%
                   </t>
        </r>
        <r>
          <rPr>
            <b/>
            <sz val="11"/>
            <color indexed="12"/>
            <rFont val="Tahoma"/>
            <family val="2"/>
          </rPr>
          <t>Totale   9,20%</t>
        </r>
      </text>
    </comment>
    <comment ref="B40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La detrazione per familiari a carico 
</t>
        </r>
        <r>
          <rPr>
            <b/>
            <i/>
            <sz val="16"/>
            <color indexed="10"/>
            <rFont val="Tahoma"/>
            <family val="2"/>
          </rPr>
          <t xml:space="preserve">spetta a condizione </t>
        </r>
        <r>
          <rPr>
            <b/>
            <i/>
            <sz val="12"/>
            <color indexed="10"/>
            <rFont val="Tahoma"/>
            <family val="2"/>
          </rPr>
          <t xml:space="preserve">
che le persone alle quali si riferisce </t>
        </r>
        <r>
          <rPr>
            <b/>
            <i/>
            <sz val="12"/>
            <color indexed="12"/>
            <rFont val="Tahoma"/>
            <family val="2"/>
          </rPr>
          <t>possiedano un reddito complessivo,</t>
        </r>
        <r>
          <rPr>
            <b/>
            <i/>
            <sz val="12"/>
            <color indexed="10"/>
            <rFont val="Tahoma"/>
            <family val="2"/>
          </rPr>
          <t xml:space="preserve"> computando anche le retribuzioni corrisposte da enti e organismi internazionali, rappresentanze diplomatiche e consolari e missioni, nonché quelle corrisposte dalla Santa Sede, dagli enti gestiti direttamente da essa e dagli enti centrali della Chiesa cattolica, </t>
        </r>
        <r>
          <rPr>
            <b/>
            <i/>
            <sz val="12"/>
            <color indexed="12"/>
            <rFont val="Tahoma"/>
            <family val="2"/>
          </rPr>
          <t>non superiore a 2.840,51 euro,</t>
        </r>
        <r>
          <rPr>
            <b/>
            <i/>
            <sz val="12"/>
            <color indexed="10"/>
            <rFont val="Tahoma"/>
            <family val="2"/>
          </rPr>
          <t xml:space="preserve"> 
</t>
        </r>
        <r>
          <rPr>
            <b/>
            <i/>
            <u val="single"/>
            <sz val="12"/>
            <color indexed="10"/>
            <rFont val="Tahoma"/>
            <family val="2"/>
          </rPr>
          <t>al lordo degli oneri deducibili.</t>
        </r>
        <r>
          <rPr>
            <sz val="8"/>
            <rFont val="Tahoma"/>
            <family val="0"/>
          </rPr>
          <t xml:space="preserve">
</t>
        </r>
      </text>
    </comment>
    <comment ref="B42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Questo tipo di detrazione 
</t>
        </r>
        <r>
          <rPr>
            <b/>
            <sz val="16"/>
            <color indexed="12"/>
            <rFont val="Tahoma"/>
            <family val="2"/>
          </rPr>
          <t xml:space="preserve">spetta per il "primo figlio" </t>
        </r>
        <r>
          <rPr>
            <b/>
            <sz val="14"/>
            <color indexed="12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>(quello di età anagrafica maggiore tra quelli a carico)</t>
        </r>
        <r>
          <rPr>
            <b/>
            <sz val="10"/>
            <color indexed="12"/>
            <rFont val="Tahoma"/>
            <family val="2"/>
          </rPr>
          <t>,</t>
        </r>
        <r>
          <rPr>
            <b/>
            <sz val="12"/>
            <color indexed="10"/>
            <rFont val="Tahoma"/>
            <family val="2"/>
          </rPr>
          <t xml:space="preserve"> 
se più favorevole 
</t>
        </r>
        <r>
          <rPr>
            <b/>
            <sz val="10"/>
            <color indexed="10"/>
            <rFont val="Tahoma"/>
            <family val="2"/>
          </rPr>
          <t>(</t>
        </r>
        <r>
          <rPr>
            <b/>
            <i/>
            <sz val="10"/>
            <color indexed="10"/>
            <rFont val="Tahoma"/>
            <family val="2"/>
          </rPr>
          <t>rispetto alla normale detrazione prevista per i figli),</t>
        </r>
        <r>
          <rPr>
            <b/>
            <i/>
            <sz val="12"/>
            <color indexed="12"/>
            <rFont val="Tahoma"/>
            <family val="2"/>
          </rPr>
          <t xml:space="preserve"> 
</t>
        </r>
        <r>
          <rPr>
            <b/>
            <sz val="16"/>
            <color indexed="12"/>
            <rFont val="Tahoma"/>
            <family val="2"/>
          </rPr>
          <t>in caso di mancanza del coniuge,</t>
        </r>
        <r>
          <rPr>
            <b/>
            <sz val="16"/>
            <color indexed="10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ovvero se l’altro genitore non ha riconosciuto i figli naturali e il contribuente non è coniugato o, se coniugato, si è successivamente legalmente ed effettivamente separato, ovvero vi sono figli adottivi, affidati o affiliati del solo contribuente e questi non è coniugato o, se coniugato, si è successivamente legalmente ed effettivamente separato.</t>
        </r>
      </text>
    </comment>
    <comment ref="B45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La detrazione per familiari a carico 
</t>
        </r>
        <r>
          <rPr>
            <b/>
            <i/>
            <sz val="16"/>
            <color indexed="10"/>
            <rFont val="Tahoma"/>
            <family val="2"/>
          </rPr>
          <t xml:space="preserve">spetta a condizione </t>
        </r>
        <r>
          <rPr>
            <b/>
            <i/>
            <sz val="12"/>
            <color indexed="10"/>
            <rFont val="Tahoma"/>
            <family val="2"/>
          </rPr>
          <t xml:space="preserve">
che le persone alle quali si riferisce </t>
        </r>
        <r>
          <rPr>
            <b/>
            <i/>
            <sz val="12"/>
            <color indexed="12"/>
            <rFont val="Tahoma"/>
            <family val="2"/>
          </rPr>
          <t>possiedano un reddito complessivo,</t>
        </r>
        <r>
          <rPr>
            <b/>
            <i/>
            <sz val="12"/>
            <color indexed="10"/>
            <rFont val="Tahoma"/>
            <family val="2"/>
          </rPr>
          <t xml:space="preserve"> computando anche le retribuzioni corrisposte da enti e organismi internazionali, rappresentanze diplomatiche e consolari e missioni, nonché quelle corrisposte dalla Santa Sede, dagli enti gestiti direttamente da essa e dagli enti centrali della Chiesa cattolica, </t>
        </r>
        <r>
          <rPr>
            <b/>
            <i/>
            <sz val="12"/>
            <color indexed="12"/>
            <rFont val="Tahoma"/>
            <family val="2"/>
          </rPr>
          <t>non superiore a 2.840,51 euro,</t>
        </r>
        <r>
          <rPr>
            <b/>
            <i/>
            <sz val="12"/>
            <color indexed="10"/>
            <rFont val="Tahoma"/>
            <family val="2"/>
          </rPr>
          <t xml:space="preserve"> 
</t>
        </r>
        <r>
          <rPr>
            <b/>
            <i/>
            <u val="single"/>
            <sz val="12"/>
            <color indexed="10"/>
            <rFont val="Tahoma"/>
            <family val="2"/>
          </rPr>
          <t>al lordo degli oneri deducibili.</t>
        </r>
        <r>
          <rPr>
            <sz val="8"/>
            <rFont val="Tahoma"/>
            <family val="0"/>
          </rPr>
          <t xml:space="preserve">
</t>
        </r>
      </text>
    </comment>
    <comment ref="B48" authorId="0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 xml:space="preserve">Detta detrazione 
</t>
        </r>
        <r>
          <rPr>
            <b/>
            <i/>
            <sz val="12"/>
            <color indexed="12"/>
            <rFont val="Tahoma"/>
            <family val="2"/>
          </rPr>
          <t xml:space="preserve">si ripartisce pro quota, in misura uguale
</t>
        </r>
        <r>
          <rPr>
            <b/>
            <i/>
            <u val="single"/>
            <sz val="12"/>
            <color indexed="10"/>
            <rFont val="Tahoma"/>
            <family val="2"/>
          </rPr>
          <t xml:space="preserve">tra coloro che ne hanno diritto 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Spetta per ogni altra persona indicata nell’articolo 433 del codice civile</t>
        </r>
        <r>
          <rPr>
            <b/>
            <i/>
            <sz val="12"/>
            <color indexed="10"/>
            <rFont val="Tahoma"/>
            <family val="2"/>
          </rPr>
          <t xml:space="preserve">
che conviva con il contribuente o percepisca assegni alimentari non risultanti da provvedimenti dell’autorità giudiziaria</t>
        </r>
      </text>
    </comment>
    <comment ref="B3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Realizzato secondo quanto previsto in
Finanziaria 2007 
(L. 27.12.2006 n. 296 - Gazz. Ufficiale n. 299) 
</t>
        </r>
        <r>
          <rPr>
            <b/>
            <i/>
            <sz val="16"/>
            <color indexed="10"/>
            <rFont val="Times New Roman"/>
            <family val="1"/>
          </rPr>
          <t>e meglio chiarito</t>
        </r>
        <r>
          <rPr>
            <b/>
            <i/>
            <sz val="16"/>
            <color indexed="12"/>
            <rFont val="Times New Roman"/>
            <family val="1"/>
          </rPr>
          <t xml:space="preserve"> con la circolare  dell'Agenzia delle Entrate n. 15/E del 16 marzo 2007
</t>
        </r>
        <r>
          <rPr>
            <b/>
            <i/>
            <sz val="16"/>
            <color indexed="10"/>
            <rFont val="Times New Roman"/>
            <family val="1"/>
          </rPr>
          <t xml:space="preserve">Il foglio di calcolo è protetto da password
</t>
        </r>
        <r>
          <rPr>
            <b/>
            <i/>
            <sz val="16"/>
            <color indexed="12"/>
            <rFont val="Times New Roman"/>
            <family val="1"/>
          </rPr>
          <t>Può essere personalizzato</t>
        </r>
        <r>
          <rPr>
            <b/>
            <i/>
            <sz val="16"/>
            <color indexed="10"/>
            <rFont val="Times New Roman"/>
            <family val="1"/>
          </rPr>
          <t xml:space="preserve">
modificando le celle con sfondo giallo </t>
        </r>
        <r>
          <rPr>
            <b/>
            <i/>
            <sz val="16"/>
            <color indexed="12"/>
            <rFont val="Times New Roman"/>
            <family val="1"/>
          </rPr>
          <t xml:space="preserve">
ed i dati personali e dell'ufficio</t>
        </r>
      </text>
    </comment>
    <comment ref="D3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Realizzato secondo quanto previsto in
Finanziaria 2007 
(L. 27.12.2006 n. 296 - Gazz. Ufficiale n. 299) 
</t>
        </r>
        <r>
          <rPr>
            <b/>
            <i/>
            <sz val="16"/>
            <color indexed="10"/>
            <rFont val="Times New Roman"/>
            <family val="1"/>
          </rPr>
          <t>e meglio chiarito</t>
        </r>
        <r>
          <rPr>
            <b/>
            <i/>
            <sz val="16"/>
            <color indexed="12"/>
            <rFont val="Times New Roman"/>
            <family val="1"/>
          </rPr>
          <t xml:space="preserve"> con la circolare  dell'Agenzia delle Entrate n. 15/E del 16 marzo 2007
</t>
        </r>
        <r>
          <rPr>
            <b/>
            <i/>
            <sz val="16"/>
            <color indexed="10"/>
            <rFont val="Times New Roman"/>
            <family val="1"/>
          </rPr>
          <t xml:space="preserve">Il foglio di calcolo è protetto da password
</t>
        </r>
        <r>
          <rPr>
            <b/>
            <i/>
            <sz val="16"/>
            <color indexed="12"/>
            <rFont val="Times New Roman"/>
            <family val="1"/>
          </rPr>
          <t>Può essere personalizzato</t>
        </r>
        <r>
          <rPr>
            <b/>
            <i/>
            <sz val="16"/>
            <color indexed="10"/>
            <rFont val="Times New Roman"/>
            <family val="1"/>
          </rPr>
          <t xml:space="preserve">
modificando le celle con sfondo giallo </t>
        </r>
        <r>
          <rPr>
            <b/>
            <i/>
            <sz val="16"/>
            <color indexed="12"/>
            <rFont val="Times New Roman"/>
            <family val="1"/>
          </rPr>
          <t xml:space="preserve">
ed i dati personali e dell'ufficio</t>
        </r>
      </text>
    </comment>
    <comment ref="G39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Le ulteriori detrazioni previste 
ai punti (2) - (4) - (6) 
</t>
        </r>
        <r>
          <rPr>
            <b/>
            <sz val="10"/>
            <color indexed="12"/>
            <rFont val="Tahoma"/>
            <family val="2"/>
          </rPr>
          <t xml:space="preserve">ove spettanti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devono essere assunte 
nell'intero ammontare indicato, </t>
        </r>
        <r>
          <rPr>
            <b/>
            <sz val="10"/>
            <color indexed="10"/>
            <rFont val="Tahoma"/>
            <family val="2"/>
          </rPr>
          <t>senza alcun ragguaglio 
al periodo di lavoro</t>
        </r>
      </text>
    </comment>
    <comment ref="G44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La detrazione per i figli 
</t>
        </r>
        <r>
          <rPr>
            <b/>
            <sz val="18"/>
            <color indexed="12"/>
            <rFont val="Times New Roman"/>
            <family val="1"/>
          </rPr>
          <t xml:space="preserve">è ripartita nella misura del 50% 
tra i genitori </t>
        </r>
        <r>
          <rPr>
            <b/>
            <sz val="11"/>
            <color indexed="10"/>
            <rFont val="Tahoma"/>
            <family val="2"/>
          </rPr>
          <t xml:space="preserve">
non legalmente ed effettivamente separati 
</t>
        </r>
        <r>
          <rPr>
            <b/>
            <i/>
            <sz val="11"/>
            <color indexed="12"/>
            <rFont val="Tahoma"/>
            <family val="2"/>
          </rPr>
          <t>(100% al richiedente se il coniuge è a carico)</t>
        </r>
        <r>
          <rPr>
            <b/>
            <sz val="11"/>
            <color indexed="10"/>
            <rFont val="Tahoma"/>
            <family val="2"/>
          </rPr>
          <t xml:space="preserve"> ovvero, </t>
        </r>
        <r>
          <rPr>
            <b/>
            <sz val="11"/>
            <color indexed="12"/>
            <rFont val="Tahoma"/>
            <family val="2"/>
          </rPr>
          <t>previo accordo tra gli stessi</t>
        </r>
        <r>
          <rPr>
            <b/>
            <sz val="11"/>
            <color indexed="10"/>
            <rFont val="Tahoma"/>
            <family val="2"/>
          </rPr>
          <t xml:space="preserve">, 
spetta </t>
        </r>
        <r>
          <rPr>
            <b/>
            <i/>
            <sz val="11"/>
            <color indexed="12"/>
            <rFont val="Tahoma"/>
            <family val="2"/>
          </rPr>
          <t>(100%)</t>
        </r>
        <r>
          <rPr>
            <b/>
            <sz val="11"/>
            <color indexed="12"/>
            <rFont val="Tahoma"/>
            <family val="2"/>
          </rPr>
          <t xml:space="preserve"> </t>
        </r>
        <r>
          <rPr>
            <b/>
            <sz val="11"/>
            <color indexed="10"/>
            <rFont val="Tahoma"/>
            <family val="2"/>
          </rPr>
          <t xml:space="preserve">al genitore </t>
        </r>
        <r>
          <rPr>
            <b/>
            <sz val="11"/>
            <color indexed="12"/>
            <rFont val="Tahoma"/>
            <family val="2"/>
          </rPr>
          <t>che possiede un</t>
        </r>
        <r>
          <rPr>
            <b/>
            <sz val="11"/>
            <color indexed="10"/>
            <rFont val="Tahoma"/>
            <family val="2"/>
          </rPr>
          <t xml:space="preserve"> </t>
        </r>
        <r>
          <rPr>
            <b/>
            <sz val="11"/>
            <color indexed="12"/>
            <rFont val="Tahoma"/>
            <family val="2"/>
          </rPr>
          <t xml:space="preserve">reddito complessivo di ammontare più elevato.
</t>
        </r>
        <r>
          <rPr>
            <b/>
            <i/>
            <sz val="10"/>
            <color indexed="10"/>
            <rFont val="Tahoma"/>
            <family val="2"/>
          </rPr>
          <t>Per esempi e casistiche particolari si veda la  
circolare n. 15/E ai n. 1.4.3 - 1.4.4 - 1.4.5 - 1.4.6</t>
        </r>
      </text>
    </comment>
    <comment ref="G48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Specificare il numero di quote tra cui è diviso il diritto alla percezione.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1 </t>
        </r>
        <r>
          <rPr>
            <b/>
            <i/>
            <sz val="9"/>
            <color indexed="12"/>
            <rFont val="Tahoma"/>
            <family val="2"/>
          </rPr>
          <t>se si ha diritto alla quota intera</t>
        </r>
        <r>
          <rPr>
            <b/>
            <i/>
            <sz val="11"/>
            <color indexed="10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2 </t>
        </r>
        <r>
          <rPr>
            <b/>
            <i/>
            <sz val="9"/>
            <color indexed="12"/>
            <rFont val="Tahoma"/>
            <family val="2"/>
          </rPr>
          <t xml:space="preserve">se  si è  in </t>
        </r>
        <r>
          <rPr>
            <b/>
            <i/>
            <sz val="9"/>
            <color indexed="10"/>
            <rFont val="Tahoma"/>
            <family val="2"/>
          </rPr>
          <t>due</t>
        </r>
        <r>
          <rPr>
            <b/>
            <i/>
            <sz val="9"/>
            <color indexed="12"/>
            <rFont val="Tahoma"/>
            <family val="2"/>
          </rPr>
          <t xml:space="preserve"> ad averne diritto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3 </t>
        </r>
        <r>
          <rPr>
            <b/>
            <i/>
            <sz val="9"/>
            <color indexed="12"/>
            <rFont val="Tahoma"/>
            <family val="2"/>
          </rPr>
          <t xml:space="preserve">se  si è  in  </t>
        </r>
        <r>
          <rPr>
            <b/>
            <i/>
            <sz val="9"/>
            <color indexed="10"/>
            <rFont val="Tahoma"/>
            <family val="2"/>
          </rPr>
          <t xml:space="preserve">tre </t>
        </r>
        <r>
          <rPr>
            <b/>
            <i/>
            <sz val="9"/>
            <color indexed="12"/>
            <rFont val="Tahoma"/>
            <family val="2"/>
          </rPr>
          <t xml:space="preserve"> ad averne diritto
</t>
        </r>
        <r>
          <rPr>
            <b/>
            <i/>
            <sz val="9"/>
            <color indexed="10"/>
            <rFont val="Tahoma"/>
            <family val="2"/>
          </rPr>
          <t>etc...etc...etc...etc...</t>
        </r>
      </text>
    </comment>
    <comment ref="G40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Le detrazioni previste 
</t>
        </r>
        <r>
          <rPr>
            <b/>
            <i/>
            <sz val="11"/>
            <color indexed="12"/>
            <rFont val="Tahoma"/>
            <family val="2"/>
          </rPr>
          <t>nei punti (</t>
        </r>
        <r>
          <rPr>
            <b/>
            <i/>
            <sz val="11"/>
            <color indexed="10"/>
            <rFont val="Tahoma"/>
            <family val="2"/>
          </rPr>
          <t xml:space="preserve">3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5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7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8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9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10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>11</t>
        </r>
        <r>
          <rPr>
            <b/>
            <i/>
            <sz val="11"/>
            <color indexed="12"/>
            <rFont val="Tahoma"/>
            <family val="2"/>
          </rPr>
          <t xml:space="preserve">) 
</t>
        </r>
        <r>
          <rPr>
            <b/>
            <i/>
            <sz val="11"/>
            <color indexed="10"/>
            <rFont val="Tahoma"/>
            <family val="2"/>
          </rPr>
          <t xml:space="preserve">sono rapportate a mese e competono 
</t>
        </r>
        <r>
          <rPr>
            <b/>
            <i/>
            <sz val="11"/>
            <color indexed="12"/>
            <rFont val="Tahoma"/>
            <family val="2"/>
          </rPr>
          <t xml:space="preserve">dal mese in cui si sono verificate </t>
        </r>
        <r>
          <rPr>
            <b/>
            <i/>
            <sz val="11"/>
            <color indexed="10"/>
            <rFont val="Tahoma"/>
            <family val="2"/>
          </rPr>
          <t xml:space="preserve">
a quello in cui sono cessate le condizioni richieste</t>
        </r>
      </text>
    </comment>
    <comment ref="F37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02 Aprile 2007</t>
        </r>
      </text>
    </comment>
    <comment ref="F50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02 Aprile 2007</t>
        </r>
      </text>
    </comment>
    <comment ref="I2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02 Aprile 2007</t>
        </r>
      </text>
    </comment>
    <comment ref="G2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02 Aprile 2007</t>
        </r>
      </text>
    </comment>
    <comment ref="F54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02 Aprile 2007</t>
        </r>
      </text>
    </comment>
    <comment ref="H54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02 Aprile 2007</t>
        </r>
      </text>
    </comment>
    <comment ref="I54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02 Aprile 2007</t>
        </r>
      </text>
    </comment>
    <comment ref="D39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Detta ulteriore detrazione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deve essere assunta 
nell'intero ammontare indicato, </t>
        </r>
        <r>
          <rPr>
            <b/>
            <sz val="10"/>
            <color indexed="10"/>
            <rFont val="Tahoma"/>
            <family val="2"/>
          </rPr>
          <t>senza alcun ragguaglio 
al periodo di lavoro.</t>
        </r>
      </text>
    </comment>
    <comment ref="D41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Detta ulteriore detrazione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deve essere assunta 
nell'intero ammontare indicato, 
</t>
        </r>
        <r>
          <rPr>
            <b/>
            <sz val="10"/>
            <color indexed="10"/>
            <rFont val="Tahoma"/>
            <family val="2"/>
          </rPr>
          <t>senza essere rapportata al periodo 
in cui il coniuge è stato a carico</t>
        </r>
      </text>
    </comment>
    <comment ref="D43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Detta ulteriore detrazione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deve essere assunta 
nell'intero ammontare indicato, 
</t>
        </r>
        <r>
          <rPr>
            <b/>
            <sz val="10"/>
            <color indexed="10"/>
            <rFont val="Tahoma"/>
            <family val="2"/>
          </rPr>
          <t>senza essere rapportata al periodo 
in cui il figlio è stato a carico</t>
        </r>
      </text>
    </comment>
    <comment ref="G37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0"/>
            <color indexed="10"/>
            <rFont val="Tahoma"/>
            <family val="2"/>
          </rPr>
          <t xml:space="preserve">La detrazione per </t>
        </r>
        <r>
          <rPr>
            <b/>
            <i/>
            <sz val="14"/>
            <color indexed="12"/>
            <rFont val="Tahoma"/>
            <family val="2"/>
          </rPr>
          <t xml:space="preserve">lavoro dipendente </t>
        </r>
        <r>
          <rPr>
            <b/>
            <i/>
            <sz val="10"/>
            <color indexed="10"/>
            <rFont val="Tahoma"/>
            <family val="2"/>
          </rPr>
          <t xml:space="preserve">è rapportata
</t>
        </r>
        <r>
          <rPr>
            <b/>
            <i/>
            <sz val="10"/>
            <color indexed="12"/>
            <rFont val="Tahoma"/>
            <family val="2"/>
          </rPr>
          <t xml:space="preserve">al periodo di lavoro nell'anno (giorni)                                  </t>
        </r>
        <r>
          <rPr>
            <b/>
            <sz val="10"/>
            <color indexed="12"/>
            <rFont val="Tahoma"/>
            <family val="2"/>
          </rPr>
          <t xml:space="preserve">L'anno deve essere sempre considerato di 365 gg.                                     anche quando è bisestile.
</t>
        </r>
        <r>
          <rPr>
            <b/>
            <sz val="10"/>
            <color indexed="10"/>
            <rFont val="Tahoma"/>
            <family val="2"/>
          </rPr>
          <t xml:space="preserve">Nella fattispecie del </t>
        </r>
        <r>
          <rPr>
            <b/>
            <sz val="10"/>
            <color indexed="12"/>
            <rFont val="Tahoma"/>
            <family val="2"/>
          </rPr>
          <t>"</t>
        </r>
        <r>
          <rPr>
            <b/>
            <u val="single"/>
            <sz val="12"/>
            <color indexed="10"/>
            <rFont val="Tahoma"/>
            <family val="2"/>
          </rPr>
          <t>calcolo mensile</t>
        </r>
        <r>
          <rPr>
            <b/>
            <sz val="12"/>
            <color indexed="12"/>
            <rFont val="Tahoma"/>
            <family val="2"/>
          </rPr>
          <t>"</t>
        </r>
        <r>
          <rPr>
            <b/>
            <sz val="10"/>
            <color indexed="12"/>
            <rFont val="Tahoma"/>
            <family val="2"/>
          </rPr>
          <t xml:space="preserve">, </t>
        </r>
        <r>
          <rPr>
            <b/>
            <i/>
            <sz val="10"/>
            <color indexed="12"/>
            <rFont val="Tahoma"/>
            <family val="2"/>
          </rPr>
          <t>(per comodità)</t>
        </r>
        <r>
          <rPr>
            <b/>
            <sz val="10"/>
            <color indexed="12"/>
            <rFont val="Tahoma"/>
            <family val="2"/>
          </rPr>
          <t xml:space="preserve"> si è  rapportato ogni mese a 30,42 giorni</t>
        </r>
        <r>
          <rPr>
            <b/>
            <sz val="10"/>
            <color indexed="10"/>
            <rFont val="Tahoma"/>
            <family val="2"/>
          </rPr>
          <t xml:space="preserve"> </t>
        </r>
        <r>
          <rPr>
            <b/>
            <i/>
            <sz val="10"/>
            <color indexed="10"/>
            <rFont val="Tahoma"/>
            <family val="2"/>
          </rPr>
          <t>(365:12)</t>
        </r>
        <r>
          <rPr>
            <b/>
            <sz val="10"/>
            <color indexed="10"/>
            <rFont val="Tahoma"/>
            <family val="2"/>
          </rPr>
          <t>,</t>
        </r>
        <r>
          <rPr>
            <b/>
            <sz val="10"/>
            <color indexed="12"/>
            <rFont val="Tahoma"/>
            <family val="2"/>
          </rPr>
          <t xml:space="preserve"> ma nulla vieta l'inserimento in detto campo del dato mensile reale</t>
        </r>
        <r>
          <rPr>
            <b/>
            <i/>
            <sz val="10"/>
            <color indexed="10"/>
            <rFont val="Tahoma"/>
            <family val="2"/>
          </rPr>
          <t>(28,30,31).</t>
        </r>
        <r>
          <rPr>
            <b/>
            <i/>
            <sz val="10"/>
            <color indexed="12"/>
            <rFont val="Tahoma"/>
            <family val="2"/>
          </rPr>
          <t xml:space="preserve">
</t>
        </r>
        <r>
          <rPr>
            <b/>
            <i/>
            <sz val="10"/>
            <color indexed="10"/>
            <rFont val="Tahoma"/>
            <family val="2"/>
          </rPr>
          <t>I giorni per i quali spetta la detrazione coincidono con quelli che danno diritto alla retribuzione, mentre vanno detratti i giorni per i quali non spetta alcuna retribuzione.</t>
        </r>
        <r>
          <rPr>
            <b/>
            <i/>
            <sz val="10"/>
            <color indexed="12"/>
            <rFont val="Tahoma"/>
            <family val="2"/>
          </rPr>
          <t xml:space="preserve">
Si precisa che, in ogni caso, nessuna riduzione delle detrazioni va effettuata in caso di particolari modalità di articolazione dell’orario di lavoro </t>
        </r>
        <r>
          <rPr>
            <b/>
            <i/>
            <sz val="10"/>
            <color indexed="10"/>
            <rFont val="Tahoma"/>
            <family val="2"/>
          </rPr>
          <t>(ad esempio, il part-time orizzontale, verticale o ciclico)</t>
        </r>
        <r>
          <rPr>
            <b/>
            <i/>
            <sz val="10"/>
            <color indexed="12"/>
            <rFont val="Tahoma"/>
            <family val="2"/>
          </rPr>
          <t xml:space="preserve">, né in caso di giornate di </t>
        </r>
        <r>
          <rPr>
            <b/>
            <i/>
            <sz val="10"/>
            <color indexed="10"/>
            <rFont val="Tahoma"/>
            <family val="2"/>
          </rPr>
          <t>sciopero</t>
        </r>
        <r>
          <rPr>
            <b/>
            <i/>
            <sz val="10"/>
            <color indexed="12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<sst xmlns="http://schemas.openxmlformats.org/spreadsheetml/2006/main" count="135" uniqueCount="76">
  <si>
    <r>
      <t xml:space="preserve">IRPEF  </t>
    </r>
    <r>
      <rPr>
        <b/>
        <sz val="48"/>
        <color indexed="10"/>
        <rFont val="Times New Roman"/>
        <family val="1"/>
      </rPr>
      <t>2007</t>
    </r>
  </si>
  <si>
    <t>CORTE D'APPELLO DI LECCE</t>
  </si>
  <si>
    <t>SCHEDA FISCALE</t>
  </si>
  <si>
    <t>UFFICIO NEP                                                                                         C F. 8 0 0 6 0 6 5 2 3 5</t>
  </si>
  <si>
    <t xml:space="preserve">CALCOLO ANNUALE </t>
  </si>
  <si>
    <t>UFFICIALE GIUDIZIARIO</t>
  </si>
  <si>
    <t>PETRELLI ALDO</t>
  </si>
  <si>
    <t>NATO A FIRENZE DEL SUD IL 13.13.1948</t>
  </si>
  <si>
    <r>
      <t xml:space="preserve">VARIE VOCI </t>
    </r>
    <r>
      <rPr>
        <b/>
        <sz val="12"/>
        <color indexed="12"/>
        <rFont val="Arial"/>
        <family val="2"/>
      </rPr>
      <t xml:space="preserve">     </t>
    </r>
    <r>
      <rPr>
        <b/>
        <sz val="12"/>
        <color indexed="10"/>
        <rFont val="Arial"/>
        <family val="2"/>
      </rPr>
      <t xml:space="preserve">           </t>
    </r>
    <r>
      <rPr>
        <b/>
        <sz val="10"/>
        <color indexed="10"/>
        <rFont val="Arial"/>
        <family val="2"/>
      </rPr>
      <t>che compongono la</t>
    </r>
    <r>
      <rPr>
        <b/>
        <sz val="12"/>
        <color indexed="10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 xml:space="preserve">             </t>
    </r>
    <r>
      <rPr>
        <b/>
        <sz val="14"/>
        <color indexed="12"/>
        <rFont val="Arial"/>
        <family val="2"/>
      </rPr>
      <t xml:space="preserve"> RETRIBUZIONE </t>
    </r>
    <r>
      <rPr>
        <b/>
        <sz val="12"/>
        <color indexed="10"/>
        <rFont val="Arial"/>
        <family val="2"/>
      </rPr>
      <t xml:space="preserve"> </t>
    </r>
  </si>
  <si>
    <r>
      <t>STIPENDIO+I.I.S.+GRATIFICAZIONE</t>
    </r>
    <r>
      <rPr>
        <i/>
        <sz val="10"/>
        <color indexed="12"/>
        <rFont val="Arial"/>
        <family val="2"/>
      </rPr>
      <t xml:space="preserve"> (conglobato)</t>
    </r>
  </si>
  <si>
    <t>INDENNITA' DI AMMINISTRAZIONE</t>
  </si>
  <si>
    <r>
      <t>CONGUAGLI-</t>
    </r>
    <r>
      <rPr>
        <i/>
        <sz val="10"/>
        <color indexed="12"/>
        <rFont val="Arial"/>
        <family val="2"/>
      </rPr>
      <t>(relativi a competenze anno in corso)</t>
    </r>
  </si>
  <si>
    <t>TRASFERTE AL 50%</t>
  </si>
  <si>
    <t>PERCENTUALE (Riferita all'anno in corso)</t>
  </si>
  <si>
    <t>COMPENSI Attività Stragiudiziale</t>
  </si>
  <si>
    <t>REDDITO COMPLESSIVO</t>
  </si>
  <si>
    <t xml:space="preserve">C A L C O L O     I R P E F </t>
  </si>
  <si>
    <t>SCAGLIONI</t>
  </si>
  <si>
    <t>IMPONIBILE</t>
  </si>
  <si>
    <t>ALIQUOTE</t>
  </si>
  <si>
    <t>IMPOSTA</t>
  </si>
  <si>
    <t>Imposta lorda</t>
  </si>
  <si>
    <t>fino a</t>
  </si>
  <si>
    <t>da 15.000,01 a</t>
  </si>
  <si>
    <t>da 28.000,01 a</t>
  </si>
  <si>
    <t>da 55.000,01 a</t>
  </si>
  <si>
    <t>oltre</t>
  </si>
  <si>
    <t xml:space="preserve">Verifica Imponibile   </t>
  </si>
  <si>
    <t>DETRAZIONI D'IMPOSTA</t>
  </si>
  <si>
    <t xml:space="preserve">DetrazionI per </t>
  </si>
  <si>
    <t xml:space="preserve">DIRITTO                                     (SI-NO)-(N.FIGLI) </t>
  </si>
  <si>
    <t>DETRAZIONE</t>
  </si>
  <si>
    <t>GIORNI  MESI</t>
  </si>
  <si>
    <t>DETRAZIONE                                       SPETTANTE</t>
  </si>
  <si>
    <t>SI</t>
  </si>
  <si>
    <t>RIPARTIZIONE                                  IN PERCENTUALE</t>
  </si>
  <si>
    <t>Totale detrazioni</t>
  </si>
  <si>
    <t>ALIQ.MAX</t>
  </si>
  <si>
    <t>CONGUAGLIO</t>
  </si>
  <si>
    <t>IRE VERSATA</t>
  </si>
  <si>
    <t>DA VERSARE</t>
  </si>
  <si>
    <t>COD. REGIONE</t>
  </si>
  <si>
    <t>COD. COMUNE</t>
  </si>
  <si>
    <t>ADDIZIONALE REGIONALE</t>
  </si>
  <si>
    <t>ADDIZIONALE COMUNALE</t>
  </si>
  <si>
    <t>ALIQUOTA</t>
  </si>
  <si>
    <t>IMPORTO</t>
  </si>
  <si>
    <t>I L  D I R I G E N T E</t>
  </si>
  <si>
    <t>Aldo Petrelli</t>
  </si>
  <si>
    <t xml:space="preserve">CALCOLO MENSILE </t>
  </si>
  <si>
    <t>da 1.250,01 a</t>
  </si>
  <si>
    <t>da 2.333,34 a</t>
  </si>
  <si>
    <t>da 4.583,34 a</t>
  </si>
  <si>
    <t>DETRAZIONI</t>
  </si>
  <si>
    <t>GIORNI  LAVORATI</t>
  </si>
  <si>
    <t>DETERMINAZIONE ACCONTO del 30%</t>
  </si>
  <si>
    <t>ALIQ. COMUNALE</t>
  </si>
  <si>
    <r>
      <t xml:space="preserve">INPDAP </t>
    </r>
    <r>
      <rPr>
        <sz val="8"/>
        <rFont val="Times New Roman"/>
        <family val="1"/>
      </rPr>
      <t xml:space="preserve">                           (CASSA e FONDO)</t>
    </r>
  </si>
  <si>
    <r>
      <t xml:space="preserve">INPDAP       </t>
    </r>
    <r>
      <rPr>
        <sz val="8"/>
        <rFont val="Times New Roman"/>
        <family val="1"/>
      </rPr>
      <t xml:space="preserve">                                    OPERA PREVIDENZA</t>
    </r>
  </si>
  <si>
    <r>
      <t xml:space="preserve">                (Reddito complessivo al netto degli oneri deducibili)  </t>
    </r>
    <r>
      <rPr>
        <b/>
        <sz val="12"/>
        <color indexed="12"/>
        <rFont val="Times New Roman"/>
        <family val="1"/>
      </rPr>
      <t>BASE IMPONIBILE</t>
    </r>
  </si>
  <si>
    <r>
      <t xml:space="preserve">1) </t>
    </r>
    <r>
      <rPr>
        <b/>
        <sz val="10"/>
        <color indexed="12"/>
        <rFont val="Times New Roman"/>
        <family val="1"/>
      </rPr>
      <t>Redditi da Lavoro Dipendente</t>
    </r>
    <r>
      <rPr>
        <sz val="10"/>
        <color indexed="12"/>
        <rFont val="Times New Roman"/>
        <family val="1"/>
      </rPr>
      <t xml:space="preserve"> </t>
    </r>
  </si>
  <si>
    <r>
      <t>2) Ulteriore detrazione</t>
    </r>
    <r>
      <rPr>
        <b/>
        <sz val="10"/>
        <color indexed="12"/>
        <rFont val="Times New Roman"/>
        <family val="1"/>
      </rPr>
      <t xml:space="preserve"> per Redditi da Lav. Dipendente </t>
    </r>
  </si>
  <si>
    <r>
      <t xml:space="preserve">3) </t>
    </r>
    <r>
      <rPr>
        <b/>
        <sz val="10"/>
        <color indexed="12"/>
        <rFont val="Times New Roman"/>
        <family val="1"/>
      </rPr>
      <t xml:space="preserve">Coniuge non legalm. separato </t>
    </r>
    <r>
      <rPr>
        <sz val="10"/>
        <color indexed="12"/>
        <rFont val="Times New Roman"/>
        <family val="1"/>
      </rPr>
      <t>(SI - NO) (n. mesi diritto)</t>
    </r>
  </si>
  <si>
    <r>
      <t xml:space="preserve">4) Ulteriore detrazione </t>
    </r>
    <r>
      <rPr>
        <b/>
        <sz val="10"/>
        <color indexed="12"/>
        <rFont val="Times New Roman"/>
        <family val="1"/>
      </rPr>
      <t>per Coniuge non legalm. separato</t>
    </r>
  </si>
  <si>
    <r>
      <t xml:space="preserve">5) </t>
    </r>
    <r>
      <rPr>
        <b/>
        <sz val="10"/>
        <rFont val="Times New Roman"/>
        <family val="1"/>
      </rPr>
      <t>Primo figlio</t>
    </r>
    <r>
      <rPr>
        <b/>
        <sz val="10"/>
        <color indexed="12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in assenza dell'altro genitore</t>
    </r>
    <r>
      <rPr>
        <sz val="10"/>
        <color indexed="12"/>
        <rFont val="Times New Roman"/>
        <family val="1"/>
      </rPr>
      <t xml:space="preserve">  (1) (n. mesi)</t>
    </r>
  </si>
  <si>
    <r>
      <t>6) Ulteriore detrazione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>primo figlio</t>
    </r>
    <r>
      <rPr>
        <b/>
        <sz val="10"/>
        <color indexed="12"/>
        <rFont val="Times New Roman"/>
        <family val="1"/>
      </rPr>
      <t>, in assenza del genitore</t>
    </r>
  </si>
  <si>
    <r>
      <t xml:space="preserve">7) </t>
    </r>
    <r>
      <rPr>
        <b/>
        <sz val="10"/>
        <rFont val="Times New Roman"/>
        <family val="1"/>
      </rPr>
      <t>Figli minori</t>
    </r>
    <r>
      <rPr>
        <b/>
        <sz val="10"/>
        <color indexed="12"/>
        <rFont val="Times New Roman"/>
        <family val="1"/>
      </rPr>
      <t xml:space="preserve"> di tre anni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(esclusi figli punto 5 e 9)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(n.figli)</t>
    </r>
  </si>
  <si>
    <r>
      <t xml:space="preserve">8) </t>
    </r>
    <r>
      <rPr>
        <b/>
        <sz val="10"/>
        <rFont val="Times New Roman"/>
        <family val="1"/>
      </rPr>
      <t xml:space="preserve">Figli maggiori </t>
    </r>
    <r>
      <rPr>
        <b/>
        <sz val="10"/>
        <color indexed="12"/>
        <rFont val="Times New Roman"/>
        <family val="1"/>
      </rPr>
      <t>di tre anni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(escl. figli punto 5 e 10) (n.figli)</t>
    </r>
  </si>
  <si>
    <r>
      <t xml:space="preserve">9) </t>
    </r>
    <r>
      <rPr>
        <b/>
        <sz val="10"/>
        <rFont val="Times New Roman"/>
        <family val="1"/>
      </rPr>
      <t>Figli disabili</t>
    </r>
    <r>
      <rPr>
        <b/>
        <sz val="10"/>
        <color indexed="12"/>
        <rFont val="Times New Roman"/>
        <family val="1"/>
      </rPr>
      <t xml:space="preserve"> min 3 anni</t>
    </r>
    <r>
      <rPr>
        <b/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(L.104/92) (escl. inseriti punto 5)</t>
    </r>
  </si>
  <si>
    <r>
      <t xml:space="preserve">10) </t>
    </r>
    <r>
      <rPr>
        <b/>
        <sz val="10"/>
        <rFont val="Times New Roman"/>
        <family val="1"/>
      </rPr>
      <t xml:space="preserve">Figli disabili </t>
    </r>
    <r>
      <rPr>
        <b/>
        <sz val="10"/>
        <color indexed="12"/>
        <rFont val="Times New Roman"/>
        <family val="1"/>
      </rPr>
      <t>magg 3 anni</t>
    </r>
    <r>
      <rPr>
        <sz val="10"/>
        <color indexed="12"/>
        <rFont val="Times New Roman"/>
        <family val="1"/>
      </rPr>
      <t xml:space="preserve"> </t>
    </r>
    <r>
      <rPr>
        <sz val="9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"  "   " (escl. inseriti punto 5)</t>
    </r>
  </si>
  <si>
    <r>
      <t xml:space="preserve">11) </t>
    </r>
    <r>
      <rPr>
        <b/>
        <sz val="10"/>
        <rFont val="Times New Roman"/>
        <family val="1"/>
      </rPr>
      <t>Altro familiare</t>
    </r>
    <r>
      <rPr>
        <b/>
        <sz val="10"/>
        <color indexed="12"/>
        <rFont val="Times New Roman"/>
        <family val="1"/>
      </rPr>
      <t xml:space="preserve"> a carico </t>
    </r>
    <r>
      <rPr>
        <sz val="10"/>
        <color indexed="12"/>
        <rFont val="Times New Roman"/>
        <family val="1"/>
      </rPr>
      <t>(N° fam.) (num. mesi diritto) (%)</t>
    </r>
  </si>
  <si>
    <r>
      <t>N° complessivo dei figli</t>
    </r>
    <r>
      <rPr>
        <b/>
        <i/>
        <sz val="11"/>
        <color indexed="9"/>
        <rFont val="Times New Roman"/>
        <family val="1"/>
      </rPr>
      <t xml:space="preserve"> __ </t>
    </r>
    <r>
      <rPr>
        <b/>
        <i/>
        <sz val="11"/>
        <color indexed="12"/>
        <rFont val="Times New Roman"/>
        <family val="1"/>
      </rPr>
      <t xml:space="preserve">     </t>
    </r>
  </si>
  <si>
    <r>
      <t xml:space="preserve">  (imposta netta)</t>
    </r>
    <r>
      <rPr>
        <b/>
        <sz val="16"/>
        <color indexed="10"/>
        <rFont val="Times New Roman"/>
        <family val="1"/>
      </rPr>
      <t xml:space="preserve"> </t>
    </r>
    <r>
      <rPr>
        <b/>
        <sz val="18"/>
        <color indexed="10"/>
        <rFont val="Times New Roman"/>
        <family val="1"/>
      </rPr>
      <t xml:space="preserve"> </t>
    </r>
    <r>
      <rPr>
        <b/>
        <sz val="16"/>
        <color indexed="12"/>
        <rFont val="Times New Roman"/>
        <family val="1"/>
      </rPr>
      <t>IRPEF DOVUTA</t>
    </r>
    <r>
      <rPr>
        <b/>
        <sz val="16"/>
        <color indexed="27"/>
        <rFont val="Times New Roman"/>
        <family val="1"/>
      </rPr>
      <t xml:space="preserve"> _ </t>
    </r>
    <r>
      <rPr>
        <b/>
        <i/>
        <sz val="16"/>
        <color indexed="12"/>
        <rFont val="Times New Roman"/>
        <family val="1"/>
      </rPr>
      <t xml:space="preserve">                   </t>
    </r>
  </si>
  <si>
    <r>
      <t>6) Ulteriore detrazione</t>
    </r>
    <r>
      <rPr>
        <b/>
        <sz val="10"/>
        <color indexed="12"/>
        <rFont val="Times New Roman"/>
        <family val="1"/>
      </rPr>
      <t xml:space="preserve"> primo figlio, in assenza del genitore</t>
    </r>
  </si>
  <si>
    <t>PTR LDA 48J13 D612S</t>
  </si>
  <si>
    <r>
      <t>RESIDENZA</t>
    </r>
    <r>
      <rPr>
        <b/>
        <sz val="10"/>
        <color indexed="10"/>
        <rFont val="Arial"/>
        <family val="2"/>
      </rPr>
      <t xml:space="preserve"> - Firenze del sud  -  Via Calabria  n. 5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</si>
</sst>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_-[$€]\ * #,##0.00_-;\-[$€]\ * #,##0.00_-;_-[$€]\ * &quot;-&quot;??_-;_-@_-"/>
    <numFmt numFmtId="167" formatCode="#,##0.00_ ;\-#,##0.00\ "/>
    <numFmt numFmtId="168" formatCode="&quot;L.&quot;\ #,##0;[Red]\-&quot;L.&quot;\ #,##0"/>
    <numFmt numFmtId="169" formatCode="#,##0.00_ ;[Red]\-#,##0.00\ "/>
    <numFmt numFmtId="170" formatCode="#,##0_ ;[Red]\-#,##0\ "/>
    <numFmt numFmtId="171" formatCode="_-* #,##0.0_-;\-* #,##0.0_-;_-* &quot;-&quot;??_-;_-@_-"/>
    <numFmt numFmtId="172" formatCode="_-* #,##0_-;\-* #,##0_-;_-* &quot;-&quot;??_-;_-@_-"/>
    <numFmt numFmtId="173" formatCode="_-* #,##0.000_-;\-* #,##0.000_-;_-* &quot;-&quot;??_-;_-@_-"/>
    <numFmt numFmtId="174" formatCode="_-* #,##0.0000_-;\-* #,##0.0000_-;_-* &quot;-&quot;??_-;_-@_-"/>
    <numFmt numFmtId="175" formatCode="_-* #,##0.00000_-;\-* #,##0.00000_-;_-* &quot;-&quot;??_-;_-@_-"/>
    <numFmt numFmtId="176" formatCode="_-* #,##0.000000_-;\-* #,##0.000000_-;_-* &quot;-&quot;??_-;_-@_-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_-* #,##0.0000_-;\-* #,##0.0000_-;_-* &quot;-&quot;????_-;_-@_-"/>
  </numFmts>
  <fonts count="123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8"/>
      <name val="Arial"/>
      <family val="2"/>
    </font>
    <font>
      <b/>
      <sz val="48"/>
      <color indexed="10"/>
      <name val="Times New Roman"/>
      <family val="1"/>
    </font>
    <font>
      <b/>
      <sz val="48"/>
      <color indexed="12"/>
      <name val="Times New Roman"/>
      <family val="1"/>
    </font>
    <font>
      <b/>
      <sz val="14"/>
      <name val="Arial"/>
      <family val="2"/>
    </font>
    <font>
      <b/>
      <sz val="22"/>
      <color indexed="12"/>
      <name val="Times New Roman"/>
      <family val="1"/>
    </font>
    <font>
      <b/>
      <sz val="10"/>
      <name val="Arial"/>
      <family val="2"/>
    </font>
    <font>
      <b/>
      <sz val="24"/>
      <color indexed="10"/>
      <name val="Verdana"/>
      <family val="2"/>
    </font>
    <font>
      <b/>
      <sz val="24"/>
      <color indexed="10"/>
      <name val="Arial"/>
      <family val="2"/>
    </font>
    <font>
      <b/>
      <sz val="16"/>
      <color indexed="12"/>
      <name val="Times New Roman"/>
      <family val="1"/>
    </font>
    <font>
      <b/>
      <sz val="22"/>
      <color indexed="10"/>
      <name val="Times New Roman"/>
      <family val="1"/>
    </font>
    <font>
      <b/>
      <sz val="12"/>
      <name val="Times New Roman"/>
      <family val="1"/>
    </font>
    <font>
      <b/>
      <sz val="18"/>
      <color indexed="10"/>
      <name val="Times New Roman"/>
      <family val="1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10"/>
      <color indexed="12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color indexed="12"/>
      <name val="Arial"/>
      <family val="2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16"/>
      <color indexed="12"/>
      <name val="Times New Roman"/>
      <family val="1"/>
    </font>
    <font>
      <i/>
      <sz val="10"/>
      <name val="Arial"/>
      <family val="2"/>
    </font>
    <font>
      <b/>
      <sz val="16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Times New Roman"/>
      <family val="1"/>
    </font>
    <font>
      <b/>
      <i/>
      <sz val="10"/>
      <color indexed="10"/>
      <name val="Arial"/>
      <family val="2"/>
    </font>
    <font>
      <sz val="6"/>
      <color indexed="12"/>
      <name val="Times New Roman"/>
      <family val="1"/>
    </font>
    <font>
      <b/>
      <sz val="18"/>
      <color indexed="12"/>
      <name val="Times New Roman"/>
      <family val="1"/>
    </font>
    <font>
      <b/>
      <sz val="6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6"/>
      <color indexed="12"/>
      <name val="Arial"/>
      <family val="2"/>
    </font>
    <font>
      <b/>
      <sz val="14"/>
      <color indexed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sz val="11"/>
      <color indexed="9"/>
      <name val="Times New Roman"/>
      <family val="1"/>
    </font>
    <font>
      <b/>
      <i/>
      <sz val="11"/>
      <color indexed="12"/>
      <name val="Times New Roman"/>
      <family val="1"/>
    </font>
    <font>
      <b/>
      <sz val="14"/>
      <color indexed="10"/>
      <name val="Arial"/>
      <family val="2"/>
    </font>
    <font>
      <i/>
      <sz val="12"/>
      <name val="Times New Roman"/>
      <family val="1"/>
    </font>
    <font>
      <sz val="8"/>
      <color indexed="45"/>
      <name val="Arial"/>
      <family val="2"/>
    </font>
    <font>
      <b/>
      <sz val="16"/>
      <color indexed="10"/>
      <name val="Times New Roman"/>
      <family val="1"/>
    </font>
    <font>
      <b/>
      <sz val="16"/>
      <color indexed="27"/>
      <name val="Times New Roman"/>
      <family val="1"/>
    </font>
    <font>
      <b/>
      <i/>
      <sz val="16"/>
      <color indexed="12"/>
      <name val="Times New Roman"/>
      <family val="1"/>
    </font>
    <font>
      <i/>
      <sz val="16"/>
      <color indexed="10"/>
      <name val="Times New Roman"/>
      <family val="1"/>
    </font>
    <font>
      <b/>
      <i/>
      <sz val="18"/>
      <color indexed="12"/>
      <name val="Times New Roman"/>
      <family val="1"/>
    </font>
    <font>
      <b/>
      <u val="single"/>
      <sz val="12"/>
      <color indexed="10"/>
      <name val="Arial"/>
      <family val="0"/>
    </font>
    <font>
      <sz val="8"/>
      <color indexed="12"/>
      <name val="Arial"/>
      <family val="0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i/>
      <sz val="12"/>
      <color indexed="12"/>
      <name val="Arial"/>
      <family val="2"/>
    </font>
    <font>
      <b/>
      <i/>
      <sz val="14"/>
      <color indexed="12"/>
      <name val="Arial"/>
      <family val="2"/>
    </font>
    <font>
      <b/>
      <sz val="14"/>
      <name val="Times New Roman"/>
      <family val="1"/>
    </font>
    <font>
      <b/>
      <sz val="11"/>
      <color indexed="12"/>
      <name val="Arial"/>
      <family val="2"/>
    </font>
    <font>
      <b/>
      <i/>
      <sz val="11"/>
      <color indexed="12"/>
      <name val="Tahoma"/>
      <family val="2"/>
    </font>
    <font>
      <b/>
      <sz val="8"/>
      <name val="Tahoma"/>
      <family val="0"/>
    </font>
    <font>
      <b/>
      <i/>
      <sz val="12"/>
      <color indexed="10"/>
      <name val="Tahoma"/>
      <family val="2"/>
    </font>
    <font>
      <b/>
      <i/>
      <sz val="12"/>
      <color indexed="12"/>
      <name val="Tahoma"/>
      <family val="2"/>
    </font>
    <font>
      <b/>
      <i/>
      <u val="single"/>
      <sz val="12"/>
      <color indexed="10"/>
      <name val="Tahoma"/>
      <family val="2"/>
    </font>
    <font>
      <b/>
      <sz val="10"/>
      <name val="Tahoma"/>
      <family val="2"/>
    </font>
    <font>
      <b/>
      <sz val="12"/>
      <color indexed="10"/>
      <name val="Tahoma"/>
      <family val="2"/>
    </font>
    <font>
      <b/>
      <sz val="16"/>
      <color indexed="12"/>
      <name val="Tahoma"/>
      <family val="2"/>
    </font>
    <font>
      <b/>
      <sz val="14"/>
      <color indexed="12"/>
      <name val="Tahoma"/>
      <family val="2"/>
    </font>
    <font>
      <b/>
      <i/>
      <sz val="10"/>
      <color indexed="12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i/>
      <sz val="10"/>
      <color indexed="10"/>
      <name val="Tahoma"/>
      <family val="2"/>
    </font>
    <font>
      <b/>
      <sz val="16"/>
      <color indexed="10"/>
      <name val="Tahoma"/>
      <family val="2"/>
    </font>
    <font>
      <sz val="10"/>
      <color indexed="12"/>
      <name val="Tahoma"/>
      <family val="2"/>
    </font>
    <font>
      <b/>
      <sz val="12"/>
      <name val="Tahoma"/>
      <family val="2"/>
    </font>
    <font>
      <b/>
      <i/>
      <sz val="16"/>
      <color indexed="10"/>
      <name val="Tahoma"/>
      <family val="2"/>
    </font>
    <font>
      <sz val="8"/>
      <name val="Tahoma"/>
      <family val="0"/>
    </font>
    <font>
      <b/>
      <sz val="11"/>
      <name val="Tahoma"/>
      <family val="2"/>
    </font>
    <font>
      <b/>
      <i/>
      <sz val="11"/>
      <color indexed="10"/>
      <name val="Tahoma"/>
      <family val="2"/>
    </font>
    <font>
      <b/>
      <sz val="12"/>
      <color indexed="12"/>
      <name val="Tahoma"/>
      <family val="2"/>
    </font>
    <font>
      <b/>
      <i/>
      <sz val="9"/>
      <color indexed="12"/>
      <name val="Tahoma"/>
      <family val="2"/>
    </font>
    <font>
      <b/>
      <i/>
      <sz val="9"/>
      <color indexed="10"/>
      <name val="Tahoma"/>
      <family val="2"/>
    </font>
    <font>
      <b/>
      <sz val="8"/>
      <color indexed="12"/>
      <name val="Tahoma"/>
      <family val="2"/>
    </font>
    <font>
      <b/>
      <i/>
      <sz val="16"/>
      <color indexed="12"/>
      <name val="Tahoma"/>
      <family val="2"/>
    </font>
    <font>
      <b/>
      <i/>
      <sz val="18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u val="single"/>
      <sz val="11"/>
      <color indexed="10"/>
      <name val="Tahoma"/>
      <family val="2"/>
    </font>
    <font>
      <b/>
      <u val="single"/>
      <sz val="11"/>
      <color indexed="12"/>
      <name val="Tahoma"/>
      <family val="2"/>
    </font>
    <font>
      <b/>
      <i/>
      <sz val="26"/>
      <color indexed="10"/>
      <name val="Times New Roman"/>
      <family val="1"/>
    </font>
    <font>
      <sz val="11"/>
      <name val="Tahoma"/>
      <family val="2"/>
    </font>
    <font>
      <i/>
      <sz val="12"/>
      <color indexed="12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10"/>
      <name val="Tahoma"/>
      <family val="2"/>
    </font>
    <font>
      <b/>
      <sz val="10"/>
      <color indexed="12"/>
      <name val="Arial"/>
      <family val="2"/>
    </font>
    <font>
      <sz val="10"/>
      <color indexed="10"/>
      <name val="Times New Roman"/>
      <family val="1"/>
    </font>
    <font>
      <sz val="8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41"/>
      <name val="Times New Roman"/>
      <family val="1"/>
    </font>
    <font>
      <b/>
      <i/>
      <sz val="14"/>
      <color indexed="12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>
        <color indexed="12"/>
      </right>
      <top style="thin"/>
      <bottom style="thin"/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/>
      <top>
        <color indexed="63"/>
      </top>
      <bottom style="thin"/>
    </border>
    <border>
      <left style="thin">
        <color indexed="12"/>
      </left>
      <right style="thin"/>
      <top style="thin">
        <color indexed="12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0"/>
      </bottom>
    </border>
    <border>
      <left style="double"/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2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top"/>
      <protection/>
    </xf>
    <xf numFmtId="0" fontId="10" fillId="3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center" vertical="center" wrapText="1"/>
      <protection/>
    </xf>
    <xf numFmtId="0" fontId="9" fillId="3" borderId="0" xfId="0" applyFont="1" applyFill="1" applyBorder="1" applyAlignment="1" applyProtection="1">
      <alignment horizontal="center" vertical="top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43" fontId="25" fillId="0" borderId="1" xfId="0" applyNumberFormat="1" applyFont="1" applyBorder="1" applyAlignment="1" applyProtection="1">
      <alignment vertical="center"/>
      <protection/>
    </xf>
    <xf numFmtId="43" fontId="25" fillId="0" borderId="1" xfId="18" applyFont="1" applyBorder="1" applyAlignment="1" applyProtection="1">
      <alignment vertical="center"/>
      <protection/>
    </xf>
    <xf numFmtId="0" fontId="28" fillId="3" borderId="2" xfId="0" applyFont="1" applyFill="1" applyBorder="1" applyAlignment="1" applyProtection="1">
      <alignment horizontal="center" vertical="center" wrapText="1"/>
      <protection hidden="1"/>
    </xf>
    <xf numFmtId="4" fontId="1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4" xfId="0" applyFont="1" applyFill="1" applyBorder="1" applyAlignment="1" applyProtection="1">
      <alignment horizontal="center" vertical="center" wrapText="1"/>
      <protection hidden="1"/>
    </xf>
    <xf numFmtId="43" fontId="20" fillId="3" borderId="5" xfId="18" applyFont="1" applyFill="1" applyBorder="1" applyAlignment="1" applyProtection="1">
      <alignment vertical="center"/>
      <protection/>
    </xf>
    <xf numFmtId="0" fontId="30" fillId="2" borderId="0" xfId="0" applyFont="1" applyFill="1" applyAlignment="1" applyProtection="1">
      <alignment vertical="center"/>
      <protection/>
    </xf>
    <xf numFmtId="0" fontId="31" fillId="3" borderId="0" xfId="0" applyFont="1" applyFill="1" applyBorder="1" applyAlignment="1" applyProtection="1">
      <alignment vertical="center" wrapText="1"/>
      <protection/>
    </xf>
    <xf numFmtId="43" fontId="21" fillId="3" borderId="0" xfId="18" applyFont="1" applyFill="1" applyBorder="1" applyAlignment="1" applyProtection="1">
      <alignment vertical="center"/>
      <protection/>
    </xf>
    <xf numFmtId="167" fontId="20" fillId="0" borderId="5" xfId="20" applyNumberFormat="1" applyFont="1" applyFill="1" applyBorder="1" applyAlignment="1" applyProtection="1">
      <alignment horizontal="center" vertical="center"/>
      <protection/>
    </xf>
    <xf numFmtId="0" fontId="34" fillId="3" borderId="0" xfId="0" applyFont="1" applyFill="1" applyBorder="1" applyAlignment="1" applyProtection="1">
      <alignment horizontal="center" vertical="center"/>
      <protection/>
    </xf>
    <xf numFmtId="43" fontId="35" fillId="3" borderId="0" xfId="2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43" fillId="5" borderId="0" xfId="0" applyFont="1" applyFill="1" applyBorder="1" applyAlignment="1" applyProtection="1">
      <alignment/>
      <protection hidden="1"/>
    </xf>
    <xf numFmtId="0" fontId="4" fillId="5" borderId="0" xfId="0" applyFont="1" applyFill="1" applyBorder="1" applyAlignment="1" applyProtection="1">
      <alignment/>
      <protection hidden="1"/>
    </xf>
    <xf numFmtId="0" fontId="44" fillId="5" borderId="0" xfId="0" applyFont="1" applyFill="1" applyBorder="1" applyAlignment="1" applyProtection="1">
      <alignment horizontal="center" vertical="center" wrapText="1"/>
      <protection hidden="1"/>
    </xf>
    <xf numFmtId="0" fontId="45" fillId="5" borderId="0" xfId="0" applyFont="1" applyFill="1" applyBorder="1" applyAlignment="1" applyProtection="1">
      <alignment horizontal="center" vertical="center" wrapText="1"/>
      <protection hidden="1"/>
    </xf>
    <xf numFmtId="0" fontId="46" fillId="5" borderId="0" xfId="0" applyFont="1" applyFill="1" applyBorder="1" applyAlignment="1" applyProtection="1">
      <alignment horizontal="center" vertical="center" wrapText="1"/>
      <protection hidden="1"/>
    </xf>
    <xf numFmtId="0" fontId="51" fillId="5" borderId="0" xfId="0" applyFont="1" applyFill="1" applyBorder="1" applyAlignment="1" applyProtection="1">
      <alignment horizontal="center" vertical="center"/>
      <protection hidden="1"/>
    </xf>
    <xf numFmtId="43" fontId="0" fillId="3" borderId="6" xfId="20" applyNumberFormat="1" applyFont="1" applyFill="1" applyBorder="1" applyAlignment="1" applyProtection="1">
      <alignment vertical="center"/>
      <protection hidden="1"/>
    </xf>
    <xf numFmtId="0" fontId="18" fillId="4" borderId="3" xfId="0" applyFont="1" applyFill="1" applyBorder="1" applyAlignment="1" applyProtection="1">
      <alignment horizontal="center" vertical="center"/>
      <protection locked="0"/>
    </xf>
    <xf numFmtId="0" fontId="52" fillId="6" borderId="7" xfId="0" applyFont="1" applyFill="1" applyBorder="1" applyAlignment="1" applyProtection="1">
      <alignment horizontal="center" vertical="center"/>
      <protection hidden="1"/>
    </xf>
    <xf numFmtId="43" fontId="53" fillId="0" borderId="8" xfId="0" applyNumberFormat="1" applyFont="1" applyBorder="1" applyAlignment="1" applyProtection="1">
      <alignment horizontal="center"/>
      <protection hidden="1"/>
    </xf>
    <xf numFmtId="0" fontId="49" fillId="0" borderId="9" xfId="0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 applyProtection="1">
      <alignment vertical="center" wrapText="1"/>
      <protection/>
    </xf>
    <xf numFmtId="49" fontId="18" fillId="0" borderId="11" xfId="0" applyNumberFormat="1" applyFont="1" applyFill="1" applyBorder="1" applyAlignment="1" applyProtection="1">
      <alignment vertical="center"/>
      <protection locked="0"/>
    </xf>
    <xf numFmtId="49" fontId="18" fillId="6" borderId="11" xfId="0" applyNumberFormat="1" applyFont="1" applyFill="1" applyBorder="1" applyAlignment="1" applyProtection="1">
      <alignment vertical="center"/>
      <protection hidden="1"/>
    </xf>
    <xf numFmtId="2" fontId="51" fillId="5" borderId="0" xfId="0" applyNumberFormat="1" applyFont="1" applyFill="1" applyBorder="1" applyAlignment="1" applyProtection="1">
      <alignment horizontal="center"/>
      <protection hidden="1"/>
    </xf>
    <xf numFmtId="0" fontId="15" fillId="5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/>
    </xf>
    <xf numFmtId="49" fontId="18" fillId="4" borderId="12" xfId="0" applyNumberFormat="1" applyFont="1" applyFill="1" applyBorder="1" applyAlignment="1" applyProtection="1">
      <alignment horizontal="center" vertical="center"/>
      <protection locked="0"/>
    </xf>
    <xf numFmtId="43" fontId="0" fillId="0" borderId="8" xfId="0" applyNumberFormat="1" applyFont="1" applyFill="1" applyBorder="1" applyAlignment="1" applyProtection="1">
      <alignment/>
      <protection hidden="1"/>
    </xf>
    <xf numFmtId="0" fontId="54" fillId="0" borderId="10" xfId="0" applyFont="1" applyFill="1" applyBorder="1" applyAlignment="1" applyProtection="1">
      <alignment vertical="center" wrapText="1"/>
      <protection/>
    </xf>
    <xf numFmtId="49" fontId="18" fillId="6" borderId="13" xfId="0" applyNumberFormat="1" applyFont="1" applyFill="1" applyBorder="1" applyAlignment="1" applyProtection="1">
      <alignment vertical="center"/>
      <protection hidden="1"/>
    </xf>
    <xf numFmtId="0" fontId="55" fillId="5" borderId="0" xfId="0" applyFont="1" applyFill="1" applyBorder="1" applyAlignment="1" applyProtection="1">
      <alignment horizontal="center" vertical="center" wrapText="1"/>
      <protection hidden="1"/>
    </xf>
    <xf numFmtId="0" fontId="17" fillId="4" borderId="14" xfId="0" applyFont="1" applyFill="1" applyBorder="1" applyAlignment="1" applyProtection="1">
      <alignment horizontal="center" vertical="center"/>
      <protection locked="0"/>
    </xf>
    <xf numFmtId="43" fontId="0" fillId="3" borderId="10" xfId="20" applyNumberFormat="1" applyFont="1" applyFill="1" applyBorder="1" applyAlignment="1" applyProtection="1">
      <alignment vertical="center"/>
      <protection hidden="1"/>
    </xf>
    <xf numFmtId="43" fontId="0" fillId="3" borderId="15" xfId="20" applyNumberFormat="1" applyFont="1" applyFill="1" applyBorder="1" applyAlignment="1" applyProtection="1">
      <alignment vertical="center"/>
      <protection hidden="1"/>
    </xf>
    <xf numFmtId="0" fontId="17" fillId="4" borderId="14" xfId="0" applyNumberFormat="1" applyFont="1" applyFill="1" applyBorder="1" applyAlignment="1" applyProtection="1">
      <alignment horizontal="center" vertical="center"/>
      <protection locked="0"/>
    </xf>
    <xf numFmtId="43" fontId="0" fillId="0" borderId="15" xfId="0" applyNumberFormat="1" applyFont="1" applyFill="1" applyBorder="1" applyAlignment="1" applyProtection="1">
      <alignment/>
      <protection hidden="1"/>
    </xf>
    <xf numFmtId="9" fontId="18" fillId="4" borderId="3" xfId="0" applyNumberFormat="1" applyFont="1" applyFill="1" applyBorder="1" applyAlignment="1" applyProtection="1">
      <alignment horizontal="center" vertical="center"/>
      <protection locked="0"/>
    </xf>
    <xf numFmtId="43" fontId="53" fillId="0" borderId="1" xfId="0" applyNumberFormat="1" applyFont="1" applyBorder="1" applyAlignment="1" applyProtection="1">
      <alignment horizontal="center"/>
      <protection hidden="1"/>
    </xf>
    <xf numFmtId="0" fontId="56" fillId="0" borderId="0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18" fillId="4" borderId="16" xfId="0" applyFont="1" applyFill="1" applyBorder="1" applyAlignment="1" applyProtection="1">
      <alignment horizontal="center" vertical="center"/>
      <protection locked="0"/>
    </xf>
    <xf numFmtId="9" fontId="18" fillId="4" borderId="16" xfId="0" applyNumberFormat="1" applyFont="1" applyFill="1" applyBorder="1" applyAlignment="1" applyProtection="1">
      <alignment horizontal="center" vertical="center"/>
      <protection locked="0"/>
    </xf>
    <xf numFmtId="43" fontId="53" fillId="0" borderId="17" xfId="0" applyNumberFormat="1" applyFont="1" applyBorder="1" applyAlignment="1" applyProtection="1">
      <alignment horizontal="center"/>
      <protection hidden="1"/>
    </xf>
    <xf numFmtId="43" fontId="0" fillId="0" borderId="0" xfId="0" applyNumberForma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 horizontal="left"/>
      <protection/>
    </xf>
    <xf numFmtId="0" fontId="56" fillId="0" borderId="0" xfId="0" applyFont="1" applyAlignment="1" applyProtection="1">
      <alignment horizontal="left"/>
      <protection/>
    </xf>
    <xf numFmtId="0" fontId="18" fillId="4" borderId="8" xfId="0" applyNumberFormat="1" applyFont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1" fontId="18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65" fillId="4" borderId="18" xfId="0" applyFont="1" applyFill="1" applyBorder="1" applyAlignment="1" applyProtection="1">
      <alignment horizontal="center" vertical="center" wrapText="1"/>
      <protection locked="0"/>
    </xf>
    <xf numFmtId="0" fontId="73" fillId="4" borderId="18" xfId="0" applyFont="1" applyFill="1" applyBorder="1" applyAlignment="1" applyProtection="1">
      <alignment horizontal="center" vertical="center" wrapText="1"/>
      <protection locked="0"/>
    </xf>
    <xf numFmtId="10" fontId="75" fillId="4" borderId="19" xfId="0" applyNumberFormat="1" applyFont="1" applyFill="1" applyBorder="1" applyAlignment="1" applyProtection="1">
      <alignment horizontal="center" vertical="center"/>
      <protection locked="0"/>
    </xf>
    <xf numFmtId="0" fontId="77" fillId="2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/>
      <protection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4" fillId="3" borderId="0" xfId="0" applyFont="1" applyFill="1" applyBorder="1" applyAlignment="1" applyProtection="1">
      <alignment horizontal="left"/>
      <protection hidden="1"/>
    </xf>
    <xf numFmtId="43" fontId="20" fillId="3" borderId="5" xfId="18" applyNumberFormat="1" applyFont="1" applyFill="1" applyBorder="1" applyAlignment="1" applyProtection="1">
      <alignment horizontal="center" vertical="center"/>
      <protection/>
    </xf>
    <xf numFmtId="0" fontId="30" fillId="2" borderId="0" xfId="0" applyFont="1" applyFill="1" applyAlignment="1" applyProtection="1">
      <alignment vertical="center"/>
      <protection hidden="1"/>
    </xf>
    <xf numFmtId="167" fontId="20" fillId="0" borderId="5" xfId="20" applyNumberFormat="1" applyFont="1" applyFill="1" applyBorder="1" applyAlignment="1" applyProtection="1">
      <alignment horizontal="center" vertical="center"/>
      <protection hidden="1"/>
    </xf>
    <xf numFmtId="0" fontId="34" fillId="3" borderId="0" xfId="0" applyFont="1" applyFill="1" applyBorder="1" applyAlignment="1" applyProtection="1">
      <alignment horizontal="center" vertical="center"/>
      <protection hidden="1"/>
    </xf>
    <xf numFmtId="43" fontId="35" fillId="3" borderId="0" xfId="20" applyNumberFormat="1" applyFont="1" applyFill="1" applyBorder="1" applyAlignment="1" applyProtection="1">
      <alignment horizontal="right" vertical="center"/>
      <protection hidden="1"/>
    </xf>
    <xf numFmtId="0" fontId="36" fillId="3" borderId="20" xfId="0" applyFont="1" applyFill="1" applyBorder="1" applyAlignment="1" applyProtection="1">
      <alignment horizontal="center" vertical="center"/>
      <protection hidden="1"/>
    </xf>
    <xf numFmtId="0" fontId="37" fillId="3" borderId="18" xfId="0" applyFont="1" applyFill="1" applyBorder="1" applyAlignment="1" applyProtection="1">
      <alignment horizontal="center" vertical="center"/>
      <protection hidden="1"/>
    </xf>
    <xf numFmtId="0" fontId="39" fillId="3" borderId="21" xfId="0" applyFont="1" applyFill="1" applyBorder="1" applyAlignment="1" applyProtection="1">
      <alignment horizontal="right" vertical="center" wrapText="1"/>
      <protection hidden="1"/>
    </xf>
    <xf numFmtId="4" fontId="0" fillId="3" borderId="22" xfId="0" applyNumberFormat="1" applyFont="1" applyFill="1" applyBorder="1" applyAlignment="1" applyProtection="1">
      <alignment horizontal="center" vertical="center" wrapText="1"/>
      <protection hidden="1"/>
    </xf>
    <xf numFmtId="10" fontId="0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39" fillId="3" borderId="9" xfId="0" applyFont="1" applyFill="1" applyBorder="1" applyAlignment="1" applyProtection="1">
      <alignment horizontal="right" vertical="center" wrapText="1"/>
      <protection hidden="1"/>
    </xf>
    <xf numFmtId="4" fontId="0" fillId="3" borderId="8" xfId="0" applyNumberFormat="1" applyFont="1" applyFill="1" applyBorder="1" applyAlignment="1" applyProtection="1">
      <alignment horizontal="center" vertical="center" wrapText="1"/>
      <protection hidden="1"/>
    </xf>
    <xf numFmtId="10" fontId="0" fillId="3" borderId="8" xfId="0" applyNumberFormat="1" applyFont="1" applyFill="1" applyBorder="1" applyAlignment="1" applyProtection="1">
      <alignment horizontal="center" vertical="center" wrapText="1"/>
      <protection hidden="1"/>
    </xf>
    <xf numFmtId="4" fontId="0" fillId="3" borderId="23" xfId="0" applyNumberFormat="1" applyFont="1" applyFill="1" applyBorder="1" applyAlignment="1" applyProtection="1">
      <alignment horizontal="center" vertical="center" wrapText="1"/>
      <protection hidden="1"/>
    </xf>
    <xf numFmtId="4" fontId="34" fillId="3" borderId="0" xfId="0" applyNumberFormat="1" applyFont="1" applyFill="1" applyBorder="1" applyAlignment="1" applyProtection="1">
      <alignment horizontal="center" vertical="center"/>
      <protection hidden="1"/>
    </xf>
    <xf numFmtId="0" fontId="42" fillId="3" borderId="0" xfId="0" applyFont="1" applyFill="1" applyBorder="1" applyAlignment="1" applyProtection="1">
      <alignment horizontal="right" vertical="center"/>
      <protection hidden="1"/>
    </xf>
    <xf numFmtId="4" fontId="33" fillId="3" borderId="24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25" fillId="3" borderId="0" xfId="0" applyFont="1" applyFill="1" applyBorder="1" applyAlignment="1" applyProtection="1">
      <alignment horizontal="center"/>
      <protection hidden="1"/>
    </xf>
    <xf numFmtId="0" fontId="44" fillId="5" borderId="25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/>
    </xf>
    <xf numFmtId="2" fontId="18" fillId="4" borderId="3" xfId="0" applyNumberFormat="1" applyFont="1" applyFill="1" applyBorder="1" applyAlignment="1" applyProtection="1">
      <alignment horizontal="center" vertical="center"/>
      <protection locked="0"/>
    </xf>
    <xf numFmtId="43" fontId="78" fillId="0" borderId="8" xfId="0" applyNumberFormat="1" applyFont="1" applyBorder="1" applyAlignment="1" applyProtection="1">
      <alignment horizontal="center"/>
      <protection hidden="1"/>
    </xf>
    <xf numFmtId="0" fontId="49" fillId="0" borderId="9" xfId="0" applyFont="1" applyFill="1" applyBorder="1" applyAlignment="1" applyProtection="1">
      <alignment vertical="center"/>
      <protection hidden="1"/>
    </xf>
    <xf numFmtId="0" fontId="50" fillId="0" borderId="10" xfId="0" applyFont="1" applyFill="1" applyBorder="1" applyAlignment="1" applyProtection="1">
      <alignment vertical="center" wrapText="1"/>
      <protection hidden="1"/>
    </xf>
    <xf numFmtId="49" fontId="18" fillId="6" borderId="26" xfId="0" applyNumberFormat="1" applyFont="1" applyFill="1" applyBorder="1" applyAlignment="1" applyProtection="1">
      <alignment vertical="center"/>
      <protection hidden="1"/>
    </xf>
    <xf numFmtId="0" fontId="31" fillId="6" borderId="27" xfId="0" applyFont="1" applyFill="1" applyBorder="1" applyAlignment="1" applyProtection="1">
      <alignment horizontal="center" vertical="center"/>
      <protection hidden="1"/>
    </xf>
    <xf numFmtId="0" fontId="31" fillId="6" borderId="28" xfId="0" applyFont="1" applyFill="1" applyBorder="1" applyAlignment="1" applyProtection="1">
      <alignment horizontal="center" vertical="center"/>
      <protection hidden="1"/>
    </xf>
    <xf numFmtId="0" fontId="54" fillId="0" borderId="10" xfId="0" applyFont="1" applyFill="1" applyBorder="1" applyAlignment="1" applyProtection="1">
      <alignment vertical="center" wrapText="1"/>
      <protection hidden="1"/>
    </xf>
    <xf numFmtId="49" fontId="18" fillId="6" borderId="29" xfId="0" applyNumberFormat="1" applyFont="1" applyFill="1" applyBorder="1" applyAlignment="1" applyProtection="1">
      <alignment vertical="center"/>
      <protection hidden="1"/>
    </xf>
    <xf numFmtId="9" fontId="18" fillId="6" borderId="30" xfId="0" applyNumberFormat="1" applyFont="1" applyFill="1" applyBorder="1" applyAlignment="1" applyProtection="1">
      <alignment horizontal="center" vertical="center"/>
      <protection hidden="1"/>
    </xf>
    <xf numFmtId="43" fontId="78" fillId="0" borderId="1" xfId="0" applyNumberFormat="1" applyFont="1" applyBorder="1" applyAlignment="1" applyProtection="1">
      <alignment horizontal="center"/>
      <protection hidden="1"/>
    </xf>
    <xf numFmtId="1" fontId="18" fillId="6" borderId="22" xfId="0" applyNumberFormat="1" applyFont="1" applyFill="1" applyBorder="1" applyAlignment="1" applyProtection="1">
      <alignment horizontal="center" vertical="center"/>
      <protection hidden="1"/>
    </xf>
    <xf numFmtId="0" fontId="58" fillId="3" borderId="0" xfId="0" applyFont="1" applyFill="1" applyBorder="1" applyAlignment="1" applyProtection="1">
      <alignment horizontal="left" vertical="center" wrapText="1"/>
      <protection hidden="1"/>
    </xf>
    <xf numFmtId="0" fontId="59" fillId="3" borderId="0" xfId="0" applyFont="1" applyFill="1" applyBorder="1" applyAlignment="1" applyProtection="1">
      <alignment horizontal="left" vertical="center" wrapText="1"/>
      <protection hidden="1"/>
    </xf>
    <xf numFmtId="0" fontId="18" fillId="3" borderId="0" xfId="0" applyNumberFormat="1" applyFont="1" applyFill="1" applyBorder="1" applyAlignment="1" applyProtection="1">
      <alignment horizontal="center" vertical="center"/>
      <protection hidden="1"/>
    </xf>
    <xf numFmtId="43" fontId="0" fillId="3" borderId="0" xfId="0" applyNumberFormat="1" applyFont="1" applyFill="1" applyBorder="1" applyAlignment="1" applyProtection="1">
      <alignment/>
      <protection hidden="1"/>
    </xf>
    <xf numFmtId="0" fontId="18" fillId="3" borderId="0" xfId="0" applyFont="1" applyFill="1" applyBorder="1" applyAlignment="1" applyProtection="1">
      <alignment horizontal="center" vertical="center"/>
      <protection hidden="1"/>
    </xf>
    <xf numFmtId="9" fontId="18" fillId="3" borderId="0" xfId="0" applyNumberFormat="1" applyFont="1" applyFill="1" applyBorder="1" applyAlignment="1" applyProtection="1">
      <alignment horizontal="center" vertical="center"/>
      <protection hidden="1"/>
    </xf>
    <xf numFmtId="43" fontId="0" fillId="3" borderId="0" xfId="0" applyNumberFormat="1" applyFill="1" applyBorder="1" applyAlignment="1" applyProtection="1">
      <alignment/>
      <protection hidden="1"/>
    </xf>
    <xf numFmtId="3" fontId="62" fillId="3" borderId="18" xfId="0" applyNumberFormat="1" applyFont="1" applyFill="1" applyBorder="1" applyAlignment="1" applyProtection="1">
      <alignment horizontal="center" vertical="center"/>
      <protection hidden="1"/>
    </xf>
    <xf numFmtId="43" fontId="63" fillId="3" borderId="31" xfId="20" applyNumberFormat="1" applyFont="1" applyFill="1" applyBorder="1" applyAlignment="1" applyProtection="1">
      <alignment/>
      <protection hidden="1"/>
    </xf>
    <xf numFmtId="43" fontId="35" fillId="0" borderId="5" xfId="0" applyNumberFormat="1" applyFont="1" applyFill="1" applyBorder="1" applyAlignment="1" applyProtection="1">
      <alignment horizontal="center" vertical="center"/>
      <protection hidden="1"/>
    </xf>
    <xf numFmtId="0" fontId="64" fillId="3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43" fontId="33" fillId="5" borderId="5" xfId="20" applyNumberFormat="1" applyFont="1" applyFill="1" applyBorder="1" applyAlignment="1" applyProtection="1">
      <alignment horizontal="center" vertical="center"/>
      <protection hidden="1"/>
    </xf>
    <xf numFmtId="9" fontId="40" fillId="0" borderId="32" xfId="20" applyNumberFormat="1" applyFont="1" applyFill="1" applyBorder="1" applyAlignment="1" applyProtection="1">
      <alignment horizontal="center" vertical="center"/>
      <protection hidden="1"/>
    </xf>
    <xf numFmtId="43" fontId="40" fillId="5" borderId="18" xfId="2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/>
      <protection locked="0"/>
    </xf>
    <xf numFmtId="0" fontId="71" fillId="3" borderId="33" xfId="0" applyFont="1" applyFill="1" applyBorder="1" applyAlignment="1" applyProtection="1">
      <alignment horizontal="center"/>
      <protection hidden="1"/>
    </xf>
    <xf numFmtId="0" fontId="27" fillId="0" borderId="34" xfId="0" applyFont="1" applyBorder="1" applyAlignment="1" applyProtection="1">
      <alignment horizontal="center"/>
      <protection hidden="1"/>
    </xf>
    <xf numFmtId="43" fontId="74" fillId="4" borderId="3" xfId="20" applyNumberFormat="1" applyFont="1" applyFill="1" applyBorder="1" applyAlignment="1" applyProtection="1">
      <alignment horizontal="center" vertical="center"/>
      <protection locked="0"/>
    </xf>
    <xf numFmtId="43" fontId="35" fillId="0" borderId="5" xfId="20" applyNumberFormat="1" applyFont="1" applyFill="1" applyBorder="1" applyAlignment="1" applyProtection="1">
      <alignment horizontal="center" vertical="center"/>
      <protection hidden="1"/>
    </xf>
    <xf numFmtId="43" fontId="7" fillId="3" borderId="0" xfId="20" applyNumberFormat="1" applyFont="1" applyFill="1" applyBorder="1" applyAlignment="1" applyProtection="1">
      <alignment vertical="center"/>
      <protection locked="0"/>
    </xf>
    <xf numFmtId="0" fontId="77" fillId="2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3" fontId="4" fillId="3" borderId="0" xfId="0" applyNumberFormat="1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vertical="top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/>
      <protection locked="0"/>
    </xf>
    <xf numFmtId="0" fontId="19" fillId="3" borderId="0" xfId="0" applyFont="1" applyFill="1" applyBorder="1" applyAlignment="1" applyProtection="1">
      <alignment vertical="center"/>
      <protection locked="0"/>
    </xf>
    <xf numFmtId="43" fontId="41" fillId="3" borderId="0" xfId="20" applyNumberFormat="1" applyFont="1" applyFill="1" applyBorder="1" applyAlignment="1" applyProtection="1">
      <alignment vertical="center"/>
      <protection hidden="1"/>
    </xf>
    <xf numFmtId="0" fontId="34" fillId="3" borderId="0" xfId="0" applyFont="1" applyFill="1" applyBorder="1" applyAlignment="1" applyProtection="1">
      <alignment vertical="center"/>
      <protection hidden="1"/>
    </xf>
    <xf numFmtId="49" fontId="18" fillId="0" borderId="11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horizontal="right" vertical="center"/>
      <protection hidden="1"/>
    </xf>
    <xf numFmtId="43" fontId="40" fillId="0" borderId="5" xfId="0" applyNumberFormat="1" applyFont="1" applyFill="1" applyBorder="1" applyAlignment="1" applyProtection="1">
      <alignment horizontal="center" vertical="center"/>
      <protection hidden="1"/>
    </xf>
    <xf numFmtId="0" fontId="71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27" fillId="0" borderId="35" xfId="0" applyFont="1" applyBorder="1" applyAlignment="1" applyProtection="1">
      <alignment horizontal="center"/>
      <protection hidden="1"/>
    </xf>
    <xf numFmtId="0" fontId="27" fillId="0" borderId="36" xfId="0" applyFont="1" applyBorder="1" applyAlignment="1" applyProtection="1">
      <alignment horizontal="center"/>
      <protection hidden="1"/>
    </xf>
    <xf numFmtId="0" fontId="55" fillId="3" borderId="30" xfId="0" applyFont="1" applyFill="1" applyBorder="1" applyAlignment="1" applyProtection="1">
      <alignment vertical="center" wrapText="1"/>
      <protection hidden="1"/>
    </xf>
    <xf numFmtId="43" fontId="74" fillId="0" borderId="3" xfId="20" applyNumberFormat="1" applyFont="1" applyBorder="1" applyAlignment="1" applyProtection="1">
      <alignment horizontal="center" vertical="center"/>
      <protection hidden="1"/>
    </xf>
    <xf numFmtId="43" fontId="49" fillId="3" borderId="0" xfId="0" applyNumberFormat="1" applyFont="1" applyFill="1" applyBorder="1" applyAlignment="1" applyProtection="1">
      <alignment vertical="center" wrapText="1"/>
      <protection locked="0"/>
    </xf>
    <xf numFmtId="43" fontId="117" fillId="3" borderId="0" xfId="0" applyNumberFormat="1" applyFont="1" applyFill="1" applyBorder="1" applyAlignment="1" applyProtection="1">
      <alignment vertical="center" wrapText="1"/>
      <protection locked="0"/>
    </xf>
    <xf numFmtId="0" fontId="118" fillId="3" borderId="0" xfId="0" applyFont="1" applyFill="1" applyBorder="1" applyAlignment="1" applyProtection="1">
      <alignment vertical="center" wrapText="1"/>
      <protection locked="0"/>
    </xf>
    <xf numFmtId="43" fontId="56" fillId="3" borderId="0" xfId="0" applyNumberFormat="1" applyFont="1" applyFill="1" applyBorder="1" applyAlignment="1" applyProtection="1">
      <alignment vertical="center"/>
      <protection locked="0"/>
    </xf>
    <xf numFmtId="43" fontId="56" fillId="3" borderId="0" xfId="0" applyNumberFormat="1" applyFont="1" applyFill="1" applyBorder="1" applyAlignment="1" applyProtection="1">
      <alignment horizontal="left" vertical="center"/>
      <protection locked="0"/>
    </xf>
    <xf numFmtId="43" fontId="56" fillId="3" borderId="0" xfId="0" applyNumberFormat="1" applyFont="1" applyFill="1" applyAlignment="1" applyProtection="1">
      <alignment vertical="center"/>
      <protection locked="0"/>
    </xf>
    <xf numFmtId="43" fontId="119" fillId="3" borderId="29" xfId="0" applyNumberFormat="1" applyFont="1" applyFill="1" applyBorder="1" applyAlignment="1" applyProtection="1">
      <alignment horizontal="left" vertical="center"/>
      <protection locked="0"/>
    </xf>
    <xf numFmtId="43" fontId="119" fillId="0" borderId="0" xfId="0" applyNumberFormat="1" applyFont="1" applyBorder="1" applyAlignment="1" applyProtection="1">
      <alignment vertical="center"/>
      <protection locked="0"/>
    </xf>
    <xf numFmtId="0" fontId="118" fillId="3" borderId="37" xfId="0" applyFont="1" applyFill="1" applyBorder="1" applyAlignment="1" applyProtection="1">
      <alignment/>
      <protection locked="0"/>
    </xf>
    <xf numFmtId="0" fontId="118" fillId="3" borderId="19" xfId="0" applyFont="1" applyFill="1" applyBorder="1" applyAlignment="1" applyProtection="1">
      <alignment/>
      <protection locked="0"/>
    </xf>
    <xf numFmtId="0" fontId="56" fillId="3" borderId="0" xfId="0" applyFont="1" applyFill="1" applyAlignment="1" applyProtection="1">
      <alignment/>
      <protection locked="0"/>
    </xf>
    <xf numFmtId="0" fontId="118" fillId="3" borderId="0" xfId="0" applyFont="1" applyFill="1" applyAlignment="1" applyProtection="1">
      <alignment horizontal="center"/>
      <protection locked="0"/>
    </xf>
    <xf numFmtId="43" fontId="56" fillId="3" borderId="0" xfId="0" applyNumberFormat="1" applyFont="1" applyFill="1" applyAlignment="1" applyProtection="1">
      <alignment vertical="center"/>
      <protection locked="0"/>
    </xf>
    <xf numFmtId="43" fontId="56" fillId="3" borderId="0" xfId="20" applyNumberFormat="1" applyFont="1" applyFill="1" applyBorder="1" applyAlignment="1" applyProtection="1">
      <alignment vertical="center"/>
      <protection locked="0"/>
    </xf>
    <xf numFmtId="43" fontId="56" fillId="3" borderId="0" xfId="20" applyNumberFormat="1" applyFont="1" applyFill="1" applyBorder="1" applyAlignment="1" applyProtection="1">
      <alignment vertical="center"/>
      <protection locked="0"/>
    </xf>
    <xf numFmtId="0" fontId="0" fillId="3" borderId="33" xfId="0" applyFill="1" applyBorder="1" applyAlignment="1" applyProtection="1">
      <alignment/>
      <protection hidden="1"/>
    </xf>
    <xf numFmtId="43" fontId="56" fillId="3" borderId="0" xfId="0" applyNumberFormat="1" applyFont="1" applyFill="1" applyAlignment="1" applyProtection="1">
      <alignment/>
      <protection hidden="1"/>
    </xf>
    <xf numFmtId="43" fontId="4" fillId="3" borderId="0" xfId="0" applyNumberFormat="1" applyFont="1" applyFill="1" applyBorder="1" applyAlignment="1" applyProtection="1">
      <alignment vertical="center" wrapText="1"/>
      <protection locked="0"/>
    </xf>
    <xf numFmtId="43" fontId="56" fillId="3" borderId="37" xfId="0" applyNumberFormat="1" applyFont="1" applyFill="1" applyBorder="1" applyAlignment="1" applyProtection="1">
      <alignment vertical="center"/>
      <protection locked="0"/>
    </xf>
    <xf numFmtId="43" fontId="56" fillId="3" borderId="19" xfId="0" applyNumberFormat="1" applyFont="1" applyFill="1" applyBorder="1" applyAlignment="1" applyProtection="1">
      <alignment vertical="center"/>
      <protection locked="0"/>
    </xf>
    <xf numFmtId="43" fontId="56" fillId="3" borderId="29" xfId="0" applyNumberFormat="1" applyFont="1" applyFill="1" applyBorder="1" applyAlignment="1" applyProtection="1">
      <alignment horizontal="left" vertical="center"/>
      <protection locked="0"/>
    </xf>
    <xf numFmtId="43" fontId="56" fillId="0" borderId="0" xfId="0" applyNumberFormat="1" applyFont="1" applyBorder="1" applyAlignment="1" applyProtection="1">
      <alignment vertical="center"/>
      <protection locked="0"/>
    </xf>
    <xf numFmtId="43" fontId="120" fillId="3" borderId="0" xfId="2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9" fontId="52" fillId="6" borderId="38" xfId="0" applyNumberFormat="1" applyFont="1" applyFill="1" applyBorder="1" applyAlignment="1" applyProtection="1">
      <alignment horizontal="center" vertical="center" wrapText="1"/>
      <protection locked="0"/>
    </xf>
    <xf numFmtId="43" fontId="121" fillId="6" borderId="34" xfId="0" applyNumberFormat="1" applyFont="1" applyFill="1" applyBorder="1" applyAlignment="1" applyProtection="1">
      <alignment horizontal="center" vertical="center"/>
      <protection hidden="1"/>
    </xf>
    <xf numFmtId="0" fontId="15" fillId="5" borderId="39" xfId="0" applyFont="1" applyFill="1" applyBorder="1" applyAlignment="1" applyProtection="1">
      <alignment horizontal="center" vertical="center" wrapText="1"/>
      <protection hidden="1"/>
    </xf>
    <xf numFmtId="0" fontId="13" fillId="3" borderId="40" xfId="0" applyFont="1" applyFill="1" applyBorder="1" applyAlignment="1" applyProtection="1">
      <alignment horizontal="center" vertical="center"/>
      <protection locked="0"/>
    </xf>
    <xf numFmtId="0" fontId="13" fillId="3" borderId="41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top"/>
      <protection locked="0"/>
    </xf>
    <xf numFmtId="0" fontId="13" fillId="3" borderId="42" xfId="0" applyFont="1" applyFill="1" applyBorder="1" applyAlignment="1" applyProtection="1">
      <alignment horizontal="center" vertical="center"/>
      <protection locked="0"/>
    </xf>
    <xf numFmtId="43" fontId="76" fillId="3" borderId="0" xfId="20" applyNumberFormat="1" applyFont="1" applyFill="1" applyBorder="1" applyAlignment="1" applyProtection="1">
      <alignment horizontal="center" vertical="top"/>
      <protection locked="0"/>
    </xf>
    <xf numFmtId="0" fontId="53" fillId="7" borderId="2" xfId="0" applyFont="1" applyFill="1" applyBorder="1" applyAlignment="1" applyProtection="1">
      <alignment horizontal="left" vertical="center" wrapText="1"/>
      <protection hidden="1"/>
    </xf>
    <xf numFmtId="0" fontId="53" fillId="7" borderId="43" xfId="0" applyFont="1" applyFill="1" applyBorder="1" applyAlignment="1" applyProtection="1">
      <alignment horizontal="left" vertical="center" wrapText="1"/>
      <protection hidden="1"/>
    </xf>
    <xf numFmtId="0" fontId="49" fillId="0" borderId="9" xfId="0" applyFont="1" applyFill="1" applyBorder="1" applyAlignment="1" applyProtection="1">
      <alignment horizontal="left" vertical="center" wrapText="1"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49" fillId="0" borderId="44" xfId="0" applyFont="1" applyFill="1" applyBorder="1" applyAlignment="1" applyProtection="1">
      <alignment horizontal="left" vertical="center" wrapText="1"/>
      <protection/>
    </xf>
    <xf numFmtId="0" fontId="50" fillId="0" borderId="15" xfId="0" applyFont="1" applyFill="1" applyBorder="1" applyAlignment="1" applyProtection="1">
      <alignment horizontal="left" vertical="center" wrapText="1"/>
      <protection/>
    </xf>
    <xf numFmtId="0" fontId="4" fillId="3" borderId="0" xfId="0" applyFont="1" applyFill="1" applyAlignment="1" applyProtection="1">
      <alignment horizontal="center"/>
      <protection hidden="1"/>
    </xf>
    <xf numFmtId="0" fontId="64" fillId="3" borderId="0" xfId="0" applyFont="1" applyFill="1" applyAlignment="1" applyProtection="1">
      <alignment horizontal="center"/>
      <protection hidden="1"/>
    </xf>
    <xf numFmtId="0" fontId="61" fillId="0" borderId="0" xfId="0" applyFont="1" applyFill="1" applyBorder="1" applyAlignment="1" applyProtection="1">
      <alignment horizontal="right" vertical="center" wrapText="1"/>
      <protection hidden="1"/>
    </xf>
    <xf numFmtId="0" fontId="27" fillId="0" borderId="45" xfId="0" applyFont="1" applyBorder="1" applyAlignment="1" applyProtection="1">
      <alignment horizontal="center"/>
      <protection hidden="1"/>
    </xf>
    <xf numFmtId="43" fontId="17" fillId="3" borderId="0" xfId="20" applyNumberFormat="1" applyFont="1" applyFill="1" applyBorder="1" applyAlignment="1" applyProtection="1">
      <alignment horizontal="center"/>
      <protection locked="0"/>
    </xf>
    <xf numFmtId="43" fontId="63" fillId="3" borderId="0" xfId="20" applyNumberFormat="1" applyFont="1" applyFill="1" applyBorder="1" applyAlignment="1" applyProtection="1">
      <alignment horizontal="center" vertical="center"/>
      <protection hidden="1"/>
    </xf>
    <xf numFmtId="43" fontId="63" fillId="3" borderId="46" xfId="2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vertical="center"/>
      <protection locked="0"/>
    </xf>
    <xf numFmtId="0" fontId="23" fillId="0" borderId="19" xfId="0" applyFont="1" applyBorder="1" applyAlignment="1" applyProtection="1">
      <alignment vertical="center"/>
      <protection locked="0"/>
    </xf>
    <xf numFmtId="0" fontId="23" fillId="0" borderId="32" xfId="0" applyFont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/>
    </xf>
    <xf numFmtId="0" fontId="10" fillId="3" borderId="0" xfId="0" applyFont="1" applyFill="1" applyBorder="1" applyAlignment="1" applyProtection="1">
      <alignment horizontal="center" vertical="center"/>
      <protection/>
    </xf>
    <xf numFmtId="0" fontId="20" fillId="8" borderId="47" xfId="0" applyFont="1" applyFill="1" applyBorder="1" applyAlignment="1" applyProtection="1">
      <alignment horizontal="center" vertical="center" textRotation="90" wrapText="1"/>
      <protection hidden="1"/>
    </xf>
    <xf numFmtId="0" fontId="17" fillId="8" borderId="48" xfId="0" applyFont="1" applyFill="1" applyBorder="1" applyAlignment="1" applyProtection="1">
      <alignment horizontal="center" vertical="center" textRotation="90" wrapText="1"/>
      <protection hidden="1"/>
    </xf>
    <xf numFmtId="0" fontId="17" fillId="8" borderId="49" xfId="0" applyFont="1" applyFill="1" applyBorder="1" applyAlignment="1" applyProtection="1">
      <alignment horizontal="center" vertical="center" textRotation="90" wrapText="1"/>
      <protection hidden="1"/>
    </xf>
    <xf numFmtId="0" fontId="15" fillId="5" borderId="50" xfId="0" applyFont="1" applyFill="1" applyBorder="1" applyAlignment="1" applyProtection="1">
      <alignment horizontal="center" vertical="center" wrapText="1"/>
      <protection hidden="1"/>
    </xf>
    <xf numFmtId="0" fontId="15" fillId="5" borderId="20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38" fillId="3" borderId="0" xfId="0" applyFont="1" applyFill="1" applyBorder="1" applyAlignment="1" applyProtection="1">
      <alignment horizontal="center" vertical="center" wrapText="1"/>
      <protection hidden="1"/>
    </xf>
    <xf numFmtId="167" fontId="40" fillId="3" borderId="51" xfId="20" applyNumberFormat="1" applyFont="1" applyFill="1" applyBorder="1" applyAlignment="1" applyProtection="1">
      <alignment horizontal="center" vertical="center"/>
      <protection hidden="1"/>
    </xf>
    <xf numFmtId="167" fontId="40" fillId="3" borderId="52" xfId="20" applyNumberFormat="1" applyFont="1" applyFill="1" applyBorder="1" applyAlignment="1" applyProtection="1">
      <alignment horizontal="center" vertical="center"/>
      <protection hidden="1"/>
    </xf>
    <xf numFmtId="4" fontId="29" fillId="3" borderId="29" xfId="0" applyNumberFormat="1" applyFont="1" applyFill="1" applyBorder="1" applyAlignment="1" applyProtection="1">
      <alignment horizontal="right" vertical="center"/>
      <protection/>
    </xf>
    <xf numFmtId="4" fontId="29" fillId="3" borderId="0" xfId="0" applyNumberFormat="1" applyFont="1" applyFill="1" applyBorder="1" applyAlignment="1" applyProtection="1">
      <alignment horizontal="right" vertical="center"/>
      <protection/>
    </xf>
    <xf numFmtId="43" fontId="18" fillId="4" borderId="53" xfId="20" applyNumberFormat="1" applyFont="1" applyFill="1" applyBorder="1" applyAlignment="1" applyProtection="1">
      <alignment horizontal="right" vertical="center"/>
      <protection locked="0"/>
    </xf>
    <xf numFmtId="43" fontId="24" fillId="4" borderId="32" xfId="0" applyNumberFormat="1" applyFont="1" applyFill="1" applyBorder="1" applyAlignment="1" applyProtection="1">
      <alignment vertical="center"/>
      <protection locked="0"/>
    </xf>
    <xf numFmtId="43" fontId="56" fillId="3" borderId="19" xfId="0" applyNumberFormat="1" applyFont="1" applyFill="1" applyBorder="1" applyAlignment="1" applyProtection="1">
      <alignment horizontal="center" vertical="center"/>
      <protection locked="0"/>
    </xf>
    <xf numFmtId="43" fontId="17" fillId="3" borderId="54" xfId="20" applyNumberFormat="1" applyFont="1" applyFill="1" applyBorder="1" applyAlignment="1" applyProtection="1">
      <alignment horizontal="center"/>
      <protection locked="0"/>
    </xf>
    <xf numFmtId="43" fontId="74" fillId="0" borderId="53" xfId="0" applyNumberFormat="1" applyFont="1" applyBorder="1" applyAlignment="1" applyProtection="1">
      <alignment horizontal="center" vertical="center"/>
      <protection hidden="1"/>
    </xf>
    <xf numFmtId="0" fontId="74" fillId="0" borderId="32" xfId="0" applyFont="1" applyBorder="1" applyAlignment="1" applyProtection="1">
      <alignment horizontal="center" vertical="center"/>
      <protection hidden="1"/>
    </xf>
    <xf numFmtId="4" fontId="20" fillId="4" borderId="39" xfId="0" applyNumberFormat="1" applyFont="1" applyFill="1" applyBorder="1" applyAlignment="1" applyProtection="1">
      <alignment horizontal="center" vertical="center"/>
      <protection locked="0"/>
    </xf>
    <xf numFmtId="4" fontId="20" fillId="4" borderId="20" xfId="0" applyNumberFormat="1" applyFont="1" applyFill="1" applyBorder="1" applyAlignment="1" applyProtection="1">
      <alignment horizontal="center" vertical="center"/>
      <protection locked="0"/>
    </xf>
    <xf numFmtId="0" fontId="70" fillId="3" borderId="31" xfId="0" applyFont="1" applyFill="1" applyBorder="1" applyAlignment="1" applyProtection="1">
      <alignment horizontal="right" vertical="center"/>
      <protection hidden="1"/>
    </xf>
    <xf numFmtId="0" fontId="70" fillId="3" borderId="46" xfId="0" applyFont="1" applyFill="1" applyBorder="1" applyAlignment="1" applyProtection="1">
      <alignment horizontal="right" vertical="center"/>
      <protection hidden="1"/>
    </xf>
    <xf numFmtId="0" fontId="72" fillId="5" borderId="39" xfId="0" applyFont="1" applyFill="1" applyBorder="1" applyAlignment="1" applyProtection="1">
      <alignment horizontal="center" vertical="center" wrapText="1"/>
      <protection hidden="1"/>
    </xf>
    <xf numFmtId="0" fontId="72" fillId="5" borderId="5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49" fillId="0" borderId="8" xfId="0" applyFont="1" applyFill="1" applyBorder="1" applyAlignment="1" applyProtection="1">
      <alignment horizontal="left" vertical="center" wrapText="1"/>
      <protection/>
    </xf>
    <xf numFmtId="0" fontId="50" fillId="0" borderId="8" xfId="0" applyFont="1" applyFill="1" applyBorder="1" applyAlignment="1" applyProtection="1">
      <alignment horizontal="left" vertical="center" wrapText="1"/>
      <protection/>
    </xf>
    <xf numFmtId="0" fontId="36" fillId="3" borderId="39" xfId="0" applyFont="1" applyFill="1" applyBorder="1" applyAlignment="1" applyProtection="1">
      <alignment horizontal="center" vertical="center"/>
      <protection hidden="1"/>
    </xf>
    <xf numFmtId="0" fontId="36" fillId="3" borderId="20" xfId="0" applyFont="1" applyFill="1" applyBorder="1" applyAlignment="1" applyProtection="1">
      <alignment horizontal="center" vertical="center"/>
      <protection hidden="1"/>
    </xf>
    <xf numFmtId="43" fontId="15" fillId="5" borderId="39" xfId="20" applyNumberFormat="1" applyFont="1" applyFill="1" applyBorder="1" applyAlignment="1" applyProtection="1">
      <alignment horizontal="center" vertical="center"/>
      <protection hidden="1"/>
    </xf>
    <xf numFmtId="43" fontId="15" fillId="5" borderId="50" xfId="20" applyNumberFormat="1" applyFont="1" applyFill="1" applyBorder="1" applyAlignment="1" applyProtection="1">
      <alignment horizontal="center" vertical="center"/>
      <protection hidden="1"/>
    </xf>
    <xf numFmtId="43" fontId="15" fillId="5" borderId="20" xfId="20" applyNumberFormat="1" applyFont="1" applyFill="1" applyBorder="1" applyAlignment="1" applyProtection="1">
      <alignment horizontal="center" vertical="center"/>
      <protection hidden="1"/>
    </xf>
    <xf numFmtId="43" fontId="17" fillId="4" borderId="53" xfId="20" applyNumberFormat="1" applyFont="1" applyFill="1" applyBorder="1" applyAlignment="1" applyProtection="1">
      <alignment horizontal="right" vertical="center"/>
      <protection locked="0"/>
    </xf>
    <xf numFmtId="43" fontId="26" fillId="4" borderId="32" xfId="0" applyNumberFormat="1" applyFont="1" applyFill="1" applyBorder="1" applyAlignment="1" applyProtection="1">
      <alignment vertical="center"/>
      <protection locked="0"/>
    </xf>
    <xf numFmtId="0" fontId="34" fillId="5" borderId="0" xfId="0" applyFont="1" applyFill="1" applyBorder="1" applyAlignment="1" applyProtection="1">
      <alignment horizontal="center" vertical="center"/>
      <protection hidden="1"/>
    </xf>
    <xf numFmtId="0" fontId="32" fillId="3" borderId="0" xfId="0" applyFont="1" applyFill="1" applyBorder="1" applyAlignment="1" applyProtection="1">
      <alignment horizontal="center" vertical="center"/>
      <protection/>
    </xf>
    <xf numFmtId="0" fontId="50" fillId="0" borderId="1" xfId="0" applyFont="1" applyFill="1" applyBorder="1" applyAlignment="1" applyProtection="1">
      <alignment horizontal="left" vertical="center" wrapText="1"/>
      <protection/>
    </xf>
    <xf numFmtId="0" fontId="7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 applyProtection="1">
      <alignment horizontal="center" vertical="center"/>
      <protection locked="0"/>
    </xf>
    <xf numFmtId="0" fontId="68" fillId="5" borderId="56" xfId="20" applyNumberFormat="1" applyFont="1" applyFill="1" applyBorder="1" applyAlignment="1" applyProtection="1">
      <alignment horizontal="right" vertical="center"/>
      <protection hidden="1"/>
    </xf>
    <xf numFmtId="0" fontId="69" fillId="5" borderId="57" xfId="20" applyNumberFormat="1" applyFont="1" applyFill="1" applyBorder="1" applyAlignment="1" applyProtection="1">
      <alignment horizontal="right" vertical="center"/>
      <protection hidden="1"/>
    </xf>
    <xf numFmtId="0" fontId="69" fillId="5" borderId="58" xfId="20" applyNumberFormat="1" applyFont="1" applyFill="1" applyBorder="1" applyAlignment="1" applyProtection="1">
      <alignment horizontal="right" vertical="center"/>
      <protection hidden="1"/>
    </xf>
    <xf numFmtId="0" fontId="116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43" fontId="0" fillId="2" borderId="27" xfId="0" applyNumberFormat="1" applyFill="1" applyBorder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horizontal="center" vertical="center"/>
      <protection hidden="1"/>
    </xf>
    <xf numFmtId="0" fontId="79" fillId="3" borderId="59" xfId="0" applyFont="1" applyFill="1" applyBorder="1" applyAlignment="1" applyProtection="1">
      <alignment horizontal="center"/>
      <protection hidden="1"/>
    </xf>
    <xf numFmtId="0" fontId="49" fillId="0" borderId="9" xfId="0" applyFont="1" applyFill="1" applyBorder="1" applyAlignment="1" applyProtection="1">
      <alignment horizontal="left" vertical="center" wrapText="1"/>
      <protection hidden="1"/>
    </xf>
    <xf numFmtId="0" fontId="50" fillId="0" borderId="10" xfId="0" applyFont="1" applyFill="1" applyBorder="1" applyAlignment="1" applyProtection="1">
      <alignment horizontal="left" vertical="center" wrapText="1"/>
      <protection hidden="1"/>
    </xf>
    <xf numFmtId="0" fontId="49" fillId="0" borderId="44" xfId="0" applyFont="1" applyFill="1" applyBorder="1" applyAlignment="1" applyProtection="1">
      <alignment horizontal="left" vertical="center" wrapText="1"/>
      <protection hidden="1"/>
    </xf>
    <xf numFmtId="0" fontId="50" fillId="0" borderId="15" xfId="0" applyFont="1" applyFill="1" applyBorder="1" applyAlignment="1" applyProtection="1">
      <alignment horizontal="left" vertical="center" wrapText="1"/>
      <protection hidden="1"/>
    </xf>
    <xf numFmtId="0" fontId="50" fillId="0" borderId="1" xfId="0" applyFont="1" applyFill="1" applyBorder="1" applyAlignment="1" applyProtection="1">
      <alignment horizontal="left" vertical="center" wrapText="1"/>
      <protection hidden="1"/>
    </xf>
    <xf numFmtId="0" fontId="49" fillId="0" borderId="8" xfId="0" applyFont="1" applyFill="1" applyBorder="1" applyAlignment="1" applyProtection="1">
      <alignment horizontal="left" vertical="center" wrapText="1"/>
      <protection hidden="1"/>
    </xf>
    <xf numFmtId="0" fontId="50" fillId="0" borderId="8" xfId="0" applyFont="1" applyFill="1" applyBorder="1" applyAlignment="1" applyProtection="1">
      <alignment horizontal="left" vertical="center" wrapText="1"/>
      <protection hidden="1"/>
    </xf>
    <xf numFmtId="43" fontId="17" fillId="3" borderId="0" xfId="20" applyNumberFormat="1" applyFont="1" applyFill="1" applyBorder="1" applyAlignment="1" applyProtection="1">
      <alignment horizontal="center" vertical="center"/>
      <protection locked="0"/>
    </xf>
    <xf numFmtId="43" fontId="26" fillId="3" borderId="0" xfId="2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4" fontId="29" fillId="3" borderId="29" xfId="0" applyNumberFormat="1" applyFont="1" applyFill="1" applyBorder="1" applyAlignment="1" applyProtection="1">
      <alignment horizontal="right" vertical="center"/>
      <protection hidden="1"/>
    </xf>
    <xf numFmtId="4" fontId="29" fillId="3" borderId="0" xfId="0" applyNumberFormat="1" applyFont="1" applyFill="1" applyBorder="1" applyAlignment="1" applyProtection="1">
      <alignment horizontal="right" vertical="center"/>
      <protection hidden="1"/>
    </xf>
    <xf numFmtId="43" fontId="25" fillId="4" borderId="53" xfId="20" applyNumberFormat="1" applyFont="1" applyFill="1" applyBorder="1" applyAlignment="1" applyProtection="1">
      <alignment horizontal="right" vertical="center"/>
      <protection locked="0"/>
    </xf>
    <xf numFmtId="43" fontId="25" fillId="4" borderId="32" xfId="20" applyNumberFormat="1" applyFont="1" applyFill="1" applyBorder="1" applyAlignment="1" applyProtection="1">
      <alignment horizontal="right" vertical="center"/>
      <protection locked="0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_00_U-G-" xfId="19"/>
    <cellStyle name="Comma [0]" xfId="20"/>
    <cellStyle name="Percent" xfId="21"/>
    <cellStyle name="Currency" xfId="22"/>
    <cellStyle name="Valuta (0)_00_U-G-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23</xdr:row>
      <xdr:rowOff>19050</xdr:rowOff>
    </xdr:from>
    <xdr:to>
      <xdr:col>7</xdr:col>
      <xdr:colOff>657225</xdr:colOff>
      <xdr:row>23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5962650" y="4572000"/>
          <a:ext cx="314325" cy="200025"/>
        </a:xfrm>
        <a:prstGeom prst="rightArrow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53</xdr:row>
      <xdr:rowOff>66675</xdr:rowOff>
    </xdr:from>
    <xdr:to>
      <xdr:col>2</xdr:col>
      <xdr:colOff>990600</xdr:colOff>
      <xdr:row>53</xdr:row>
      <xdr:rowOff>238125</xdr:rowOff>
    </xdr:to>
    <xdr:sp>
      <xdr:nvSpPr>
        <xdr:cNvPr id="2" name="AutoShape 3"/>
        <xdr:cNvSpPr>
          <a:spLocks/>
        </xdr:cNvSpPr>
      </xdr:nvSpPr>
      <xdr:spPr>
        <a:xfrm>
          <a:off x="1685925" y="10725150"/>
          <a:ext cx="67627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23</xdr:row>
      <xdr:rowOff>28575</xdr:rowOff>
    </xdr:from>
    <xdr:to>
      <xdr:col>7</xdr:col>
      <xdr:colOff>657225</xdr:colOff>
      <xdr:row>23</xdr:row>
      <xdr:rowOff>228600</xdr:rowOff>
    </xdr:to>
    <xdr:sp>
      <xdr:nvSpPr>
        <xdr:cNvPr id="1" name="AutoShape 2"/>
        <xdr:cNvSpPr>
          <a:spLocks/>
        </xdr:cNvSpPr>
      </xdr:nvSpPr>
      <xdr:spPr>
        <a:xfrm>
          <a:off x="5962650" y="4724400"/>
          <a:ext cx="314325" cy="200025"/>
        </a:xfrm>
        <a:prstGeom prst="rightArrow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52</xdr:row>
      <xdr:rowOff>0</xdr:rowOff>
    </xdr:from>
    <xdr:to>
      <xdr:col>2</xdr:col>
      <xdr:colOff>990600</xdr:colOff>
      <xdr:row>52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685925" y="10677525"/>
          <a:ext cx="67627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1118"/>
  <dimension ref="A1:N62"/>
  <sheetViews>
    <sheetView tabSelected="1" workbookViewId="0" topLeftCell="C25">
      <selection activeCell="K41" sqref="K41"/>
    </sheetView>
  </sheetViews>
  <sheetFormatPr defaultColWidth="9.140625" defaultRowHeight="12.75"/>
  <cols>
    <col min="1" max="1" width="5.7109375" style="3" customWidth="1"/>
    <col min="2" max="2" width="14.8515625" style="3" customWidth="1"/>
    <col min="3" max="3" width="15.421875" style="3" customWidth="1"/>
    <col min="4" max="4" width="17.421875" style="3" customWidth="1"/>
    <col min="5" max="5" width="9.8515625" style="3" customWidth="1"/>
    <col min="6" max="6" width="13.8515625" style="3" customWidth="1"/>
    <col min="7" max="7" width="7.140625" style="3" customWidth="1"/>
    <col min="8" max="8" width="10.57421875" style="3" customWidth="1"/>
    <col min="9" max="9" width="17.140625" style="3" customWidth="1"/>
    <col min="10" max="10" width="5.7109375" style="3" customWidth="1"/>
    <col min="11" max="16384" width="9.140625" style="3" customWidth="1"/>
  </cols>
  <sheetData>
    <row r="1" spans="1:10" ht="22.5" customHeight="1">
      <c r="A1" s="194"/>
      <c r="B1" s="194"/>
      <c r="C1" s="194"/>
      <c r="D1" s="194"/>
      <c r="E1" s="194"/>
      <c r="F1" s="194"/>
      <c r="G1" s="194"/>
      <c r="H1" s="194"/>
      <c r="I1" s="194"/>
      <c r="J1" s="2"/>
    </row>
    <row r="2" spans="1:10" ht="8.25" customHeight="1">
      <c r="A2" s="194"/>
      <c r="B2" s="73"/>
      <c r="C2" s="73"/>
      <c r="D2" s="73"/>
      <c r="E2" s="73"/>
      <c r="F2" s="73"/>
      <c r="G2" s="74"/>
      <c r="H2" s="74"/>
      <c r="I2" s="74"/>
      <c r="J2" s="2"/>
    </row>
    <row r="3" spans="1:10" ht="21" customHeight="1">
      <c r="A3" s="194"/>
      <c r="B3" s="74"/>
      <c r="C3" s="74"/>
      <c r="D3" s="74"/>
      <c r="E3" s="200" t="s">
        <v>0</v>
      </c>
      <c r="F3" s="200"/>
      <c r="G3" s="200"/>
      <c r="H3" s="200"/>
      <c r="I3" s="200"/>
      <c r="J3" s="2"/>
    </row>
    <row r="4" spans="1:10" ht="21" customHeight="1">
      <c r="A4" s="194"/>
      <c r="B4" s="73"/>
      <c r="C4" s="73"/>
      <c r="D4" s="73"/>
      <c r="E4" s="200"/>
      <c r="F4" s="200"/>
      <c r="G4" s="200"/>
      <c r="H4" s="200"/>
      <c r="I4" s="200"/>
      <c r="J4" s="2"/>
    </row>
    <row r="5" spans="1:10" ht="23.25" customHeight="1">
      <c r="A5" s="194"/>
      <c r="B5" s="240" t="s">
        <v>1</v>
      </c>
      <c r="C5" s="240"/>
      <c r="D5" s="240"/>
      <c r="E5" s="201" t="s">
        <v>2</v>
      </c>
      <c r="F5" s="201"/>
      <c r="G5" s="201"/>
      <c r="H5" s="201"/>
      <c r="I5" s="201"/>
      <c r="J5" s="2"/>
    </row>
    <row r="6" spans="1:10" ht="25.5" customHeight="1">
      <c r="A6" s="194"/>
      <c r="B6" s="241" t="s">
        <v>3</v>
      </c>
      <c r="C6" s="241"/>
      <c r="D6" s="241"/>
      <c r="E6" s="202" t="s">
        <v>4</v>
      </c>
      <c r="F6" s="202"/>
      <c r="G6" s="202"/>
      <c r="H6" s="202"/>
      <c r="I6" s="202"/>
      <c r="J6" s="2"/>
    </row>
    <row r="7" spans="1:10" ht="6.75" customHeight="1" thickBot="1">
      <c r="A7" s="194"/>
      <c r="B7" s="5"/>
      <c r="C7" s="5"/>
      <c r="D7" s="5"/>
      <c r="E7" s="6"/>
      <c r="F7" s="6"/>
      <c r="G7" s="6"/>
      <c r="H7" s="6"/>
      <c r="I7" s="7"/>
      <c r="J7" s="2"/>
    </row>
    <row r="8" spans="1:10" ht="23.25" customHeight="1" thickBot="1" thickTop="1">
      <c r="A8" s="194"/>
      <c r="B8" s="195" t="s">
        <v>5</v>
      </c>
      <c r="C8" s="196"/>
      <c r="D8" s="196"/>
      <c r="E8" s="179" t="s">
        <v>6</v>
      </c>
      <c r="F8" s="176"/>
      <c r="G8" s="176"/>
      <c r="H8" s="176"/>
      <c r="I8" s="177"/>
      <c r="J8" s="2"/>
    </row>
    <row r="9" spans="1:10" s="10" customFormat="1" ht="6" customHeight="1" thickTop="1">
      <c r="A9" s="194"/>
      <c r="B9" s="8"/>
      <c r="C9" s="8"/>
      <c r="D9" s="8"/>
      <c r="E9" s="4"/>
      <c r="F9" s="4"/>
      <c r="G9" s="4"/>
      <c r="H9" s="4"/>
      <c r="I9" s="9"/>
      <c r="J9" s="2"/>
    </row>
    <row r="10" spans="1:10" s="10" customFormat="1" ht="24" customHeight="1">
      <c r="A10" s="194"/>
      <c r="B10" s="242" t="s">
        <v>7</v>
      </c>
      <c r="C10" s="242"/>
      <c r="D10" s="242"/>
      <c r="E10" s="242"/>
      <c r="F10" s="243" t="s">
        <v>74</v>
      </c>
      <c r="G10" s="243"/>
      <c r="H10" s="243"/>
      <c r="I10" s="243"/>
      <c r="J10" s="2"/>
    </row>
    <row r="11" spans="1:10" s="131" customFormat="1" ht="3" customHeight="1">
      <c r="A11" s="194"/>
      <c r="B11" s="178"/>
      <c r="C11" s="178"/>
      <c r="D11" s="178"/>
      <c r="E11" s="133"/>
      <c r="F11" s="133"/>
      <c r="G11" s="134"/>
      <c r="H11" s="135"/>
      <c r="I11" s="135"/>
      <c r="J11" s="72"/>
    </row>
    <row r="12" spans="1:10" s="131" customFormat="1" ht="12.75" customHeight="1">
      <c r="A12" s="194"/>
      <c r="B12" s="136"/>
      <c r="C12" s="247" t="s">
        <v>75</v>
      </c>
      <c r="D12" s="248"/>
      <c r="E12" s="248"/>
      <c r="F12" s="248"/>
      <c r="G12" s="248"/>
      <c r="H12" s="248"/>
      <c r="I12" s="136"/>
      <c r="J12" s="72"/>
    </row>
    <row r="13" spans="1:10" s="131" customFormat="1" ht="5.25" customHeight="1" thickBot="1">
      <c r="A13" s="194"/>
      <c r="B13" s="120"/>
      <c r="C13" s="120"/>
      <c r="D13" s="120"/>
      <c r="E13" s="120"/>
      <c r="F13" s="74"/>
      <c r="G13" s="132"/>
      <c r="H13" s="120"/>
      <c r="I13" s="164"/>
      <c r="J13" s="72"/>
    </row>
    <row r="14" spans="1:10" ht="17.25" customHeight="1" thickTop="1">
      <c r="A14" s="194"/>
      <c r="B14" s="203" t="s">
        <v>8</v>
      </c>
      <c r="C14" s="197" t="s">
        <v>9</v>
      </c>
      <c r="D14" s="198"/>
      <c r="E14" s="199"/>
      <c r="F14" s="151"/>
      <c r="G14" s="214">
        <v>18000</v>
      </c>
      <c r="H14" s="215"/>
      <c r="I14" s="151"/>
      <c r="J14" s="2"/>
    </row>
    <row r="15" spans="1:10" ht="17.25" customHeight="1">
      <c r="A15" s="194"/>
      <c r="B15" s="204"/>
      <c r="C15" s="197" t="s">
        <v>10</v>
      </c>
      <c r="D15" s="198"/>
      <c r="E15" s="199"/>
      <c r="F15" s="153"/>
      <c r="G15" s="214">
        <v>5000</v>
      </c>
      <c r="H15" s="215"/>
      <c r="I15" s="151"/>
      <c r="J15" s="2"/>
    </row>
    <row r="16" spans="1:10" ht="17.25" customHeight="1">
      <c r="A16" s="194"/>
      <c r="B16" s="204"/>
      <c r="C16" s="197" t="s">
        <v>11</v>
      </c>
      <c r="D16" s="198"/>
      <c r="E16" s="199"/>
      <c r="F16" s="153"/>
      <c r="G16" s="214"/>
      <c r="H16" s="215"/>
      <c r="I16" s="11">
        <f>SUM($G$14:$H$16)</f>
        <v>23000</v>
      </c>
      <c r="J16" s="2"/>
    </row>
    <row r="17" spans="1:10" ht="12.75" customHeight="1">
      <c r="A17" s="194"/>
      <c r="B17" s="204"/>
      <c r="C17" s="166"/>
      <c r="D17" s="167"/>
      <c r="E17" s="167"/>
      <c r="F17" s="152"/>
      <c r="G17" s="216"/>
      <c r="H17" s="216"/>
      <c r="I17" s="151"/>
      <c r="J17" s="2"/>
    </row>
    <row r="18" spans="1:11" ht="17.25" customHeight="1">
      <c r="A18" s="194"/>
      <c r="B18" s="204"/>
      <c r="C18" s="197" t="s">
        <v>12</v>
      </c>
      <c r="D18" s="198"/>
      <c r="E18" s="199"/>
      <c r="F18" s="153"/>
      <c r="G18" s="214">
        <v>3000</v>
      </c>
      <c r="H18" s="215"/>
      <c r="I18" s="168"/>
      <c r="J18" s="2"/>
      <c r="K18" s="10"/>
    </row>
    <row r="19" spans="1:11" ht="17.25" customHeight="1">
      <c r="A19" s="194"/>
      <c r="B19" s="204"/>
      <c r="C19" s="197" t="s">
        <v>13</v>
      </c>
      <c r="D19" s="198"/>
      <c r="E19" s="199"/>
      <c r="F19" s="153"/>
      <c r="G19" s="214">
        <v>4000</v>
      </c>
      <c r="H19" s="215"/>
      <c r="I19" s="169"/>
      <c r="J19" s="2"/>
      <c r="K19" s="10"/>
    </row>
    <row r="20" spans="1:11" ht="17.25" customHeight="1" thickBot="1">
      <c r="A20" s="194"/>
      <c r="B20" s="205"/>
      <c r="C20" s="197" t="s">
        <v>14</v>
      </c>
      <c r="D20" s="198"/>
      <c r="E20" s="199"/>
      <c r="F20" s="153"/>
      <c r="G20" s="235"/>
      <c r="H20" s="236"/>
      <c r="I20" s="12">
        <f>SUM($G$18:$H$20)</f>
        <v>7000</v>
      </c>
      <c r="J20" s="2"/>
      <c r="K20" s="10"/>
    </row>
    <row r="21" spans="1:11" ht="9.75" customHeight="1" thickBot="1" thickTop="1">
      <c r="A21" s="194"/>
      <c r="B21" s="165"/>
      <c r="C21" s="165"/>
      <c r="D21" s="165"/>
      <c r="E21" s="165"/>
      <c r="F21" s="165"/>
      <c r="G21" s="165"/>
      <c r="H21" s="165"/>
      <c r="I21" s="165"/>
      <c r="J21" s="2"/>
      <c r="K21" s="10"/>
    </row>
    <row r="22" spans="1:11" ht="23.25" customHeight="1" thickBot="1" thickTop="1">
      <c r="A22" s="194"/>
      <c r="B22" s="13" t="s">
        <v>57</v>
      </c>
      <c r="C22" s="14">
        <f>ROUND($I$22*9.2%,2)</f>
        <v>2760</v>
      </c>
      <c r="D22" s="15" t="s">
        <v>58</v>
      </c>
      <c r="E22" s="14">
        <f>ROUND(($I$16*80%)*2.5%,2)</f>
        <v>460</v>
      </c>
      <c r="F22" s="212" t="s">
        <v>15</v>
      </c>
      <c r="G22" s="213"/>
      <c r="H22" s="213"/>
      <c r="I22" s="16">
        <f>I16+I20</f>
        <v>30000</v>
      </c>
      <c r="J22" s="17"/>
      <c r="K22" s="10"/>
    </row>
    <row r="23" spans="1:11" ht="6.75" customHeight="1" thickBot="1" thickTop="1">
      <c r="A23" s="194"/>
      <c r="B23" s="18"/>
      <c r="C23" s="18"/>
      <c r="D23" s="18"/>
      <c r="E23" s="18"/>
      <c r="F23" s="238"/>
      <c r="G23" s="238"/>
      <c r="H23" s="238"/>
      <c r="I23" s="19"/>
      <c r="J23" s="2"/>
      <c r="K23" s="10"/>
    </row>
    <row r="24" spans="1:11" ht="18.75" customHeight="1" thickBot="1" thickTop="1">
      <c r="A24" s="194"/>
      <c r="B24" s="237" t="s">
        <v>59</v>
      </c>
      <c r="C24" s="237"/>
      <c r="D24" s="237"/>
      <c r="E24" s="237"/>
      <c r="F24" s="237"/>
      <c r="G24" s="237"/>
      <c r="H24" s="237"/>
      <c r="I24" s="20">
        <f>$I$22-($C$22+$E$22)</f>
        <v>26780</v>
      </c>
      <c r="J24" s="2"/>
      <c r="K24" s="10"/>
    </row>
    <row r="25" spans="1:11" ht="9" customHeight="1" thickBot="1" thickTop="1">
      <c r="A25" s="194"/>
      <c r="B25" s="21"/>
      <c r="C25" s="21"/>
      <c r="D25" s="21"/>
      <c r="E25" s="21"/>
      <c r="F25" s="21"/>
      <c r="G25" s="21"/>
      <c r="H25" s="21"/>
      <c r="I25" s="22"/>
      <c r="J25" s="2"/>
      <c r="K25" s="10"/>
    </row>
    <row r="26" spans="1:11" ht="21" customHeight="1" thickBot="1" thickTop="1">
      <c r="A26" s="194"/>
      <c r="B26" s="232" t="s">
        <v>16</v>
      </c>
      <c r="C26" s="233"/>
      <c r="D26" s="233"/>
      <c r="E26" s="233"/>
      <c r="F26" s="233"/>
      <c r="G26" s="233"/>
      <c r="H26" s="233"/>
      <c r="I26" s="234"/>
      <c r="J26" s="2"/>
      <c r="K26" s="10"/>
    </row>
    <row r="27" spans="1:11" ht="9" customHeight="1" thickBot="1" thickTop="1">
      <c r="A27" s="194"/>
      <c r="B27" s="78"/>
      <c r="C27" s="78"/>
      <c r="D27" s="78"/>
      <c r="E27" s="78"/>
      <c r="F27" s="78"/>
      <c r="G27" s="78"/>
      <c r="H27" s="78"/>
      <c r="I27" s="79"/>
      <c r="J27" s="2"/>
      <c r="K27" s="10"/>
    </row>
    <row r="28" spans="1:11" ht="14.25" customHeight="1" thickBot="1" thickTop="1">
      <c r="A28" s="194"/>
      <c r="B28" s="230" t="s">
        <v>17</v>
      </c>
      <c r="C28" s="231"/>
      <c r="D28" s="80" t="s">
        <v>18</v>
      </c>
      <c r="E28" s="81" t="s">
        <v>19</v>
      </c>
      <c r="F28" s="80" t="s">
        <v>20</v>
      </c>
      <c r="G28" s="209" t="s">
        <v>21</v>
      </c>
      <c r="H28" s="209"/>
      <c r="I28" s="79"/>
      <c r="J28" s="2"/>
      <c r="K28" s="10"/>
    </row>
    <row r="29" spans="1:11" ht="17.25" customHeight="1" thickBot="1" thickTop="1">
      <c r="A29" s="194"/>
      <c r="B29" s="82" t="s">
        <v>22</v>
      </c>
      <c r="C29" s="83">
        <v>15000</v>
      </c>
      <c r="D29" s="83">
        <f>IF($I$24&gt;=$C$29,$C$29,$I$24)</f>
        <v>15000</v>
      </c>
      <c r="E29" s="84">
        <v>0.23</v>
      </c>
      <c r="F29" s="83">
        <f>ROUND(D29*E29,2)</f>
        <v>3450</v>
      </c>
      <c r="G29" s="209"/>
      <c r="H29" s="209"/>
      <c r="I29" s="79"/>
      <c r="J29" s="2"/>
      <c r="K29" s="10"/>
    </row>
    <row r="30" spans="1:11" ht="17.25" customHeight="1" thickTop="1">
      <c r="A30" s="194"/>
      <c r="B30" s="85" t="s">
        <v>23</v>
      </c>
      <c r="C30" s="86">
        <v>28000</v>
      </c>
      <c r="D30" s="86">
        <f>IF(($I$24-$D$29)&gt;=($C$30-$C$29),($C$30-$C$29),($I$24-$D$29))</f>
        <v>11780</v>
      </c>
      <c r="E30" s="87">
        <v>0.27</v>
      </c>
      <c r="F30" s="83">
        <f>ROUND(D30*E30,2)</f>
        <v>3180.6</v>
      </c>
      <c r="G30" s="209"/>
      <c r="H30" s="209"/>
      <c r="I30" s="210">
        <f>SUM(F29:F33)</f>
        <v>6630.6</v>
      </c>
      <c r="J30" s="2"/>
      <c r="K30" s="10"/>
    </row>
    <row r="31" spans="1:11" ht="17.25" customHeight="1" thickBot="1">
      <c r="A31" s="194"/>
      <c r="B31" s="85" t="s">
        <v>24</v>
      </c>
      <c r="C31" s="86">
        <v>55000</v>
      </c>
      <c r="D31" s="86">
        <f>IF($I$24-($D$29+$D$30)&gt;($C$31-$C$30),$C$31-$C$30,($I$24-($D$29+$D$30)))</f>
        <v>0</v>
      </c>
      <c r="E31" s="87">
        <v>0.38</v>
      </c>
      <c r="F31" s="83">
        <f>ROUND(D31*E31,2)</f>
        <v>0</v>
      </c>
      <c r="G31" s="209"/>
      <c r="H31" s="209"/>
      <c r="I31" s="211"/>
      <c r="J31" s="2"/>
      <c r="K31" s="10"/>
    </row>
    <row r="32" spans="1:11" ht="17.25" customHeight="1" thickTop="1">
      <c r="A32" s="194"/>
      <c r="B32" s="85" t="s">
        <v>25</v>
      </c>
      <c r="C32" s="86">
        <v>75000</v>
      </c>
      <c r="D32" s="86">
        <f>IF($I$24-($D$29+$D$30+$D$31)&gt;=($C$32-$C$31),$C$32-$C$31,($I$24-($D$29+$D$30+$D$31)))</f>
        <v>0</v>
      </c>
      <c r="E32" s="87">
        <v>0.41</v>
      </c>
      <c r="F32" s="83">
        <f>ROUND(D32*E32,2)</f>
        <v>0</v>
      </c>
      <c r="G32" s="209"/>
      <c r="H32" s="209"/>
      <c r="I32" s="79"/>
      <c r="J32" s="2"/>
      <c r="K32" s="23"/>
    </row>
    <row r="33" spans="1:11" ht="17.25" customHeight="1" thickBot="1">
      <c r="A33" s="194"/>
      <c r="B33" s="85" t="s">
        <v>26</v>
      </c>
      <c r="C33" s="86">
        <v>75000</v>
      </c>
      <c r="D33" s="86">
        <f>IF($I$24-($D$29+$D$30+$D$31+$D$32)&gt;=$C$33,($I$24-($D$29+$D$30+$D$31+$D$32)),($I$24-($D$29+$D$30+$D$31+$D$32)))</f>
        <v>0</v>
      </c>
      <c r="E33" s="87">
        <v>0.43</v>
      </c>
      <c r="F33" s="83">
        <f>ROUND(D33*E33,2)</f>
        <v>0</v>
      </c>
      <c r="G33" s="209"/>
      <c r="H33" s="209"/>
      <c r="I33" s="137"/>
      <c r="J33" s="2"/>
      <c r="K33" s="23"/>
    </row>
    <row r="34" spans="1:11" ht="18" customHeight="1" thickBot="1" thickTop="1">
      <c r="A34" s="194"/>
      <c r="B34" s="78"/>
      <c r="C34" s="90" t="s">
        <v>27</v>
      </c>
      <c r="D34" s="91">
        <f>SUM(D29:D33)</f>
        <v>26780</v>
      </c>
      <c r="E34" s="78"/>
      <c r="F34" s="138"/>
      <c r="G34" s="138"/>
      <c r="H34" s="73"/>
      <c r="I34" s="138"/>
      <c r="J34" s="2"/>
      <c r="K34" s="23"/>
    </row>
    <row r="35" spans="1:11" ht="6" customHeight="1" thickBot="1" thickTop="1">
      <c r="A35" s="194"/>
      <c r="B35" s="92"/>
      <c r="C35" s="92"/>
      <c r="D35" s="92"/>
      <c r="E35" s="92"/>
      <c r="F35" s="208"/>
      <c r="G35" s="208"/>
      <c r="H35" s="94"/>
      <c r="I35" s="93"/>
      <c r="J35" s="2"/>
      <c r="K35" s="23"/>
    </row>
    <row r="36" spans="1:11" ht="21.75" customHeight="1" thickBot="1" thickTop="1">
      <c r="A36" s="194"/>
      <c r="B36" s="175" t="s">
        <v>28</v>
      </c>
      <c r="C36" s="206"/>
      <c r="D36" s="206"/>
      <c r="E36" s="206"/>
      <c r="F36" s="206"/>
      <c r="G36" s="206"/>
      <c r="H36" s="206"/>
      <c r="I36" s="207"/>
      <c r="J36" s="2"/>
      <c r="K36" s="10"/>
    </row>
    <row r="37" spans="1:11" ht="19.5" customHeight="1" thickTop="1">
      <c r="A37" s="194"/>
      <c r="B37" s="24" t="s">
        <v>29</v>
      </c>
      <c r="C37" s="25"/>
      <c r="D37" s="25"/>
      <c r="E37" s="26" t="s">
        <v>30</v>
      </c>
      <c r="F37" s="95" t="s">
        <v>31</v>
      </c>
      <c r="G37" s="26" t="s">
        <v>32</v>
      </c>
      <c r="H37" s="27"/>
      <c r="I37" s="28" t="s">
        <v>33</v>
      </c>
      <c r="J37" s="2"/>
      <c r="K37" s="10"/>
    </row>
    <row r="38" spans="1:11" ht="17.25" customHeight="1">
      <c r="A38" s="194"/>
      <c r="B38" s="183" t="s">
        <v>60</v>
      </c>
      <c r="C38" s="184"/>
      <c r="D38" s="239"/>
      <c r="E38" s="29"/>
      <c r="F38" s="30">
        <f>IF(AND($I$22&gt;0,$I$22&lt;=8000),1840,(IF(AND($I$22&gt;8000,$I$22&lt;=15000),(1338+502*(1-($I$22-8000)/7000)),(IF(AND($I$22&gt;=15001,$I$22&lt;=55000),(1338*(1-($I$22-15000)/40000)),0)))))</f>
        <v>836.25</v>
      </c>
      <c r="G38" s="31">
        <v>365</v>
      </c>
      <c r="H38" s="174">
        <f>ROUND($F$38/365*$G$38,2)</f>
        <v>836.25</v>
      </c>
      <c r="I38" s="33">
        <f>IF(H38&lt;690,690,H38)</f>
        <v>836.25</v>
      </c>
      <c r="J38" s="2"/>
      <c r="K38" s="10"/>
    </row>
    <row r="39" spans="1:12" ht="17.25" customHeight="1">
      <c r="A39" s="194"/>
      <c r="B39" s="34" t="s">
        <v>61</v>
      </c>
      <c r="C39" s="35"/>
      <c r="D39" s="139"/>
      <c r="E39" s="37"/>
      <c r="F39" s="30">
        <f>IF(AND($I$22&gt;=23000,$I$22&lt;=24000),10,(IF(AND($I$22&gt;=24001,$I$22&lt;=25000),20,(IF(AND($I$22&gt;=25001,$I$22&lt;=26000),30,(IF(AND($I$22&gt;=26001,$I$22&lt;=27700),40,(IF(AND($I$22&gt;=27701,$I$22&lt;=28000),25,0)))))))))</f>
        <v>0</v>
      </c>
      <c r="G39" s="38"/>
      <c r="H39" s="39"/>
      <c r="I39" s="33">
        <f>F39</f>
        <v>0</v>
      </c>
      <c r="J39" s="2"/>
      <c r="K39" s="40"/>
      <c r="L39" s="40"/>
    </row>
    <row r="40" spans="1:12" ht="17.25" customHeight="1">
      <c r="A40" s="194"/>
      <c r="B40" s="183" t="s">
        <v>62</v>
      </c>
      <c r="C40" s="226"/>
      <c r="D40" s="227"/>
      <c r="E40" s="41" t="s">
        <v>34</v>
      </c>
      <c r="F40" s="42">
        <f>IF($E$40="SI",(IF(AND($I$22&gt;0,$I$22&lt;=15000),(800-110*($I$22/15000)),(IF(AND($I$22&gt;15001,$I$22&lt;=40000),690,(IF(AND($I$22&gt;=40001,$I$22&lt;=80000),(690*(1-($I$22-40000)/40000)),0)))))),0)</f>
        <v>690</v>
      </c>
      <c r="G40" s="31">
        <v>12</v>
      </c>
      <c r="H40" s="32"/>
      <c r="I40" s="33">
        <f>ROUND($F$40/12*$G$40,2)</f>
        <v>690</v>
      </c>
      <c r="J40" s="2"/>
      <c r="K40" s="40"/>
      <c r="L40" s="40"/>
    </row>
    <row r="41" spans="1:12" ht="17.25" customHeight="1">
      <c r="A41" s="194"/>
      <c r="B41" s="34" t="s">
        <v>63</v>
      </c>
      <c r="C41" s="43"/>
      <c r="D41" s="139"/>
      <c r="E41" s="37"/>
      <c r="F41" s="30">
        <f>IF($E$40="SI",(IF(AND($I$22&gt;=29000,$I$22&lt;=29200),10,(IF(AND($I$22&gt;=29201,$I$22&lt;=34700),20,(IF(AND($I$22&gt;=34701,$I$22&lt;=35000),30,(IF(AND($I$22&gt;=35001,$I$22&lt;=35100),20,(IF(AND($I$22&gt;=35101,$I$22&lt;=35200),10,0)))))))))),0)</f>
        <v>20</v>
      </c>
      <c r="G41" s="44"/>
      <c r="H41" s="45"/>
      <c r="I41" s="33">
        <f>F41</f>
        <v>20</v>
      </c>
      <c r="J41" s="2"/>
      <c r="K41" s="40"/>
      <c r="L41" s="40"/>
    </row>
    <row r="42" spans="1:12" ht="17.25" customHeight="1">
      <c r="A42" s="194"/>
      <c r="B42" s="183" t="s">
        <v>64</v>
      </c>
      <c r="C42" s="184"/>
      <c r="D42" s="184"/>
      <c r="E42" s="46">
        <v>1</v>
      </c>
      <c r="F42" s="47">
        <f>IF($E$42=1,(IF(AND($I$22&gt;0,$I$22&lt;=15000),(800-110*($I$22/15000)),(IF(AND($I$22&gt;15001,$I$22&lt;=40000),690,(IF(AND($I$22&gt;=40001,$I$22&lt;=80000),(690*(1-($I$22-40000)/40000)),0)))))),0)</f>
        <v>690</v>
      </c>
      <c r="G42" s="31">
        <v>12</v>
      </c>
      <c r="H42" s="45"/>
      <c r="I42" s="33">
        <f>ROUND($F$42/12*$G$42,2)</f>
        <v>690</v>
      </c>
      <c r="J42" s="2"/>
      <c r="K42" s="40"/>
      <c r="L42" s="40"/>
    </row>
    <row r="43" spans="1:12" ht="17.25" customHeight="1">
      <c r="A43" s="194"/>
      <c r="B43" s="34" t="s">
        <v>65</v>
      </c>
      <c r="C43" s="35"/>
      <c r="D43" s="139"/>
      <c r="E43" s="37"/>
      <c r="F43" s="48">
        <f>IF($E$42=1,(IF(AND($I$22&gt;=29000,$I$22&lt;=29200),10,(IF(AND($I$22&gt;=29201,$I$22&lt;=34700),20,(IF(AND($I$22&gt;=34701,$I$22&lt;=35000),30,(IF(AND($I$22&gt;=35001,$I$22&lt;=35100),20,(IF(AND($I$22&gt;=35101,$I$22&lt;=35200),10,0)))))))))),0)</f>
        <v>20</v>
      </c>
      <c r="G43" s="44"/>
      <c r="H43" s="26" t="s">
        <v>35</v>
      </c>
      <c r="I43" s="33">
        <f>F43</f>
        <v>20</v>
      </c>
      <c r="J43" s="2"/>
      <c r="K43" s="40"/>
      <c r="L43" s="40"/>
    </row>
    <row r="44" spans="1:14" ht="17.25" customHeight="1">
      <c r="A44" s="194"/>
      <c r="B44" s="183" t="s">
        <v>66</v>
      </c>
      <c r="C44" s="184"/>
      <c r="D44" s="184"/>
      <c r="E44" s="49">
        <v>1</v>
      </c>
      <c r="F44" s="50">
        <f>IF(I22&gt;0,IF((1-$I$22/(95000+(IF($E$50&gt;1,15000*(($E$50-1)),0))))*((900*$E$44)+(200*(IF($E$50&gt;3,$E$44,0))))&lt;=0,0,(1-$I$22/(95000+(IF($E$50&gt;1,15000*(($E$50-1)),0))))*((900*$E$44)+(200*(IF($E$50&gt;3,$E$44,0))))),0)</f>
        <v>887.0967741935483</v>
      </c>
      <c r="G44" s="31">
        <v>12</v>
      </c>
      <c r="H44" s="51">
        <v>1</v>
      </c>
      <c r="I44" s="52">
        <f>ROUND(($F$44*$H$44)/12*$G$44,2)</f>
        <v>887.1</v>
      </c>
      <c r="J44" s="2"/>
      <c r="K44" s="53"/>
      <c r="L44" s="53"/>
      <c r="M44" s="54"/>
      <c r="N44" s="54"/>
    </row>
    <row r="45" spans="1:12" ht="17.25" customHeight="1">
      <c r="A45" s="194"/>
      <c r="B45" s="183" t="s">
        <v>67</v>
      </c>
      <c r="C45" s="184"/>
      <c r="D45" s="184"/>
      <c r="E45" s="46">
        <v>1</v>
      </c>
      <c r="F45" s="50">
        <f>IF(I22&gt;0,IF((1-$I$22/(95000+(IF($E$50&gt;1,15000*(($E$50-1)),0))))*((800*$E$45)+(200*(IF($E$50&gt;3,$E$45,0))))&lt;=0,0,(1-$I$22/(95000+(IF($E$50&gt;1,15000*(($E$50-1)),0))))*((800*$E$45)+(200*(IF($E$50&gt;3,$E$45,0))))),0)</f>
        <v>806.4516129032257</v>
      </c>
      <c r="G45" s="31">
        <v>12</v>
      </c>
      <c r="H45" s="51">
        <v>1</v>
      </c>
      <c r="I45" s="52">
        <f>ROUND(($F$45*$H$45)/12*$G$45,2)</f>
        <v>806.45</v>
      </c>
      <c r="J45" s="2"/>
      <c r="K45" s="40"/>
      <c r="L45" s="40"/>
    </row>
    <row r="46" spans="1:12" ht="17.25" customHeight="1">
      <c r="A46" s="194"/>
      <c r="B46" s="185" t="s">
        <v>68</v>
      </c>
      <c r="C46" s="186"/>
      <c r="D46" s="186"/>
      <c r="E46" s="49">
        <v>1</v>
      </c>
      <c r="F46" s="50">
        <f>IF(I22&gt;0,IF((1-$I$22/(95000+(IF($E$50&gt;1,15000*(($E$50-1)),0))))*((1120*$E$46)+(200*(IF($E$50&gt;3,E46,0))))&lt;=0,0,(1-$I$22/(95000+(IF($E$50&gt;1,15000*(($E$50-1)),0))))*((1120*$E$46)+(200*(IF($E$50&gt;3,E46,0))))),0)</f>
        <v>1064.516129032258</v>
      </c>
      <c r="G46" s="55">
        <v>12</v>
      </c>
      <c r="H46" s="56">
        <v>1</v>
      </c>
      <c r="I46" s="57">
        <f>ROUND((F46*H46)/12*G46,2)</f>
        <v>1064.52</v>
      </c>
      <c r="J46" s="2"/>
      <c r="K46" s="58"/>
      <c r="L46" s="58"/>
    </row>
    <row r="47" spans="1:14" ht="17.25" customHeight="1">
      <c r="A47" s="194"/>
      <c r="B47" s="183" t="s">
        <v>69</v>
      </c>
      <c r="C47" s="184"/>
      <c r="D47" s="184"/>
      <c r="E47" s="49">
        <v>1</v>
      </c>
      <c r="F47" s="50">
        <f>IF(I22&gt;0,IF((1-$I$22/(95000+(IF($E$50&gt;1,15000*(($E$50-1)),0))))*((1020*$E$47)+(200*(IF($E$50&gt;3,$E$47,0))))&lt;=0,0,(1-$I$22/(95000+(IF($E$50&gt;1,15000*(($E$50-1)),0))))*((1020*$E$47)+(200*(IF($E$50&gt;3,$E$47,0))))),0)</f>
        <v>983.8709677419354</v>
      </c>
      <c r="G47" s="31">
        <v>12</v>
      </c>
      <c r="H47" s="51">
        <v>1</v>
      </c>
      <c r="I47" s="52">
        <f>ROUND(($F$47*$H$47)/12*$G$47,2)</f>
        <v>983.87</v>
      </c>
      <c r="J47" s="2"/>
      <c r="K47" s="59"/>
      <c r="L47" s="59"/>
      <c r="M47" s="60"/>
      <c r="N47" s="60"/>
    </row>
    <row r="48" spans="1:12" ht="17.25" customHeight="1">
      <c r="A48" s="194"/>
      <c r="B48" s="228" t="s">
        <v>70</v>
      </c>
      <c r="C48" s="229"/>
      <c r="D48" s="229"/>
      <c r="E48" s="61">
        <v>1</v>
      </c>
      <c r="F48" s="42">
        <f>IF(I22&gt;0,IF(AND($E$48&gt;0,$I$22&lt;=80000),(750*(1-$I$22/80000))*$E$48,0),0)</f>
        <v>468.75</v>
      </c>
      <c r="G48" s="62">
        <v>12</v>
      </c>
      <c r="H48" s="63">
        <v>1</v>
      </c>
      <c r="I48" s="33">
        <f>ROUND(($F$48/$H$48)/12*$G$48,2)</f>
        <v>468.75</v>
      </c>
      <c r="J48" s="2"/>
      <c r="K48" s="58"/>
      <c r="L48" s="58"/>
    </row>
    <row r="49" spans="1:12" ht="7.5" customHeight="1" thickBot="1">
      <c r="A49" s="194"/>
      <c r="B49" s="109"/>
      <c r="C49" s="110"/>
      <c r="D49" s="110"/>
      <c r="E49" s="111"/>
      <c r="F49" s="112"/>
      <c r="G49" s="113"/>
      <c r="H49" s="114"/>
      <c r="I49" s="115"/>
      <c r="J49" s="2"/>
      <c r="K49" s="58"/>
      <c r="L49" s="58"/>
    </row>
    <row r="50" spans="1:12" ht="23.25" customHeight="1" thickBot="1" thickTop="1">
      <c r="A50" s="194"/>
      <c r="B50" s="189" t="s">
        <v>71</v>
      </c>
      <c r="C50" s="189"/>
      <c r="D50" s="189"/>
      <c r="E50" s="116">
        <f>SUM(E42:E47)</f>
        <v>5</v>
      </c>
      <c r="F50" s="117"/>
      <c r="G50" s="192" t="s">
        <v>36</v>
      </c>
      <c r="H50" s="193"/>
      <c r="I50" s="118">
        <f>SUM(I38:I48)</f>
        <v>6466.94</v>
      </c>
      <c r="J50" s="2"/>
      <c r="K50" s="64"/>
      <c r="L50" s="64"/>
    </row>
    <row r="51" spans="1:12" ht="6.75" customHeight="1" thickBot="1" thickTop="1">
      <c r="A51" s="194"/>
      <c r="B51" s="187"/>
      <c r="C51" s="188"/>
      <c r="D51" s="119"/>
      <c r="E51" s="120"/>
      <c r="F51" s="120"/>
      <c r="G51" s="120"/>
      <c r="H51" s="120"/>
      <c r="I51" s="120"/>
      <c r="J51" s="2"/>
      <c r="K51" s="65"/>
      <c r="L51" s="65"/>
    </row>
    <row r="52" spans="1:12" ht="20.25" customHeight="1" thickBot="1" thickTop="1">
      <c r="A52" s="194"/>
      <c r="B52" s="121" t="s">
        <v>37</v>
      </c>
      <c r="C52" s="122">
        <f>IF($I$24&lt;=15000,23%,IF($I$24&lt;=28000,27%,IF($I$24&lt;=55000,38%,IF($I$24&lt;=75000,41%,IF($I$24&gt;75000,43%)))))</f>
        <v>0.27</v>
      </c>
      <c r="D52" s="244" t="s">
        <v>72</v>
      </c>
      <c r="E52" s="245"/>
      <c r="F52" s="245"/>
      <c r="G52" s="245"/>
      <c r="H52" s="246"/>
      <c r="I52" s="123">
        <f>I30-I50</f>
        <v>163.66000000000076</v>
      </c>
      <c r="J52" s="2"/>
      <c r="K52" s="65"/>
      <c r="L52" s="65"/>
    </row>
    <row r="53" spans="1:12" ht="9.75" customHeight="1" thickBot="1" thickTop="1">
      <c r="A53" s="194"/>
      <c r="B53" s="73"/>
      <c r="C53" s="73"/>
      <c r="D53" s="73"/>
      <c r="E53" s="73"/>
      <c r="F53" s="73"/>
      <c r="G53" s="73"/>
      <c r="H53" s="73"/>
      <c r="I53" s="73"/>
      <c r="J53" s="2"/>
      <c r="K53" s="65"/>
      <c r="L53" s="65"/>
    </row>
    <row r="54" spans="1:12" ht="24" customHeight="1" thickBot="1" thickTop="1">
      <c r="A54" s="194"/>
      <c r="B54" s="181" t="s">
        <v>38</v>
      </c>
      <c r="C54" s="182"/>
      <c r="D54" s="140" t="s">
        <v>39</v>
      </c>
      <c r="E54" s="220">
        <v>0</v>
      </c>
      <c r="F54" s="221"/>
      <c r="G54" s="222" t="s">
        <v>40</v>
      </c>
      <c r="H54" s="223"/>
      <c r="I54" s="141">
        <f>I52-E54</f>
        <v>163.66000000000076</v>
      </c>
      <c r="J54" s="2"/>
      <c r="K54" s="65"/>
      <c r="L54" s="65"/>
    </row>
    <row r="55" spans="1:10" ht="14.25" customHeight="1" thickBot="1" thickTop="1">
      <c r="A55" s="194"/>
      <c r="B55" s="73"/>
      <c r="C55" s="73"/>
      <c r="D55" s="142" t="s">
        <v>41</v>
      </c>
      <c r="E55" s="73"/>
      <c r="F55" s="73"/>
      <c r="G55" s="73"/>
      <c r="H55" s="73"/>
      <c r="I55" s="142" t="s">
        <v>42</v>
      </c>
      <c r="J55" s="2"/>
    </row>
    <row r="56" spans="1:13" ht="21.75" customHeight="1" thickBot="1" thickTop="1">
      <c r="A56" s="194"/>
      <c r="B56" s="224" t="s">
        <v>43</v>
      </c>
      <c r="C56" s="225"/>
      <c r="D56" s="66">
        <v>14</v>
      </c>
      <c r="E56" s="143"/>
      <c r="F56" s="224" t="s">
        <v>44</v>
      </c>
      <c r="G56" s="225"/>
      <c r="H56" s="225"/>
      <c r="I56" s="67">
        <v>99</v>
      </c>
      <c r="J56" s="2"/>
      <c r="K56" s="65"/>
      <c r="L56" s="65"/>
      <c r="M56" s="65"/>
    </row>
    <row r="57" spans="1:12" ht="15" customHeight="1" thickBot="1" thickTop="1">
      <c r="A57" s="194"/>
      <c r="B57" s="144" t="s">
        <v>18</v>
      </c>
      <c r="C57" s="144" t="s">
        <v>45</v>
      </c>
      <c r="D57" s="145" t="s">
        <v>46</v>
      </c>
      <c r="E57" s="146"/>
      <c r="F57" s="190" t="s">
        <v>18</v>
      </c>
      <c r="G57" s="190"/>
      <c r="H57" s="144" t="s">
        <v>45</v>
      </c>
      <c r="I57" s="144" t="s">
        <v>46</v>
      </c>
      <c r="J57" s="2"/>
      <c r="K57" s="65"/>
      <c r="L57" s="65"/>
    </row>
    <row r="58" spans="1:12" ht="21.75" customHeight="1" thickBot="1" thickTop="1">
      <c r="A58" s="194"/>
      <c r="B58" s="147">
        <f>$I$24</f>
        <v>26780</v>
      </c>
      <c r="C58" s="68">
        <v>0.009</v>
      </c>
      <c r="D58" s="128">
        <f>ROUND($B$58*$C$58,2)</f>
        <v>241.02</v>
      </c>
      <c r="E58" s="120"/>
      <c r="F58" s="218">
        <f>$I$24</f>
        <v>26780</v>
      </c>
      <c r="G58" s="219"/>
      <c r="H58" s="68">
        <v>0.005</v>
      </c>
      <c r="I58" s="128">
        <f>ROUND($F$58*$H$58,2)</f>
        <v>133.9</v>
      </c>
      <c r="J58" s="2"/>
      <c r="K58" s="65"/>
      <c r="L58" s="65"/>
    </row>
    <row r="59" spans="1:10" ht="6.75" customHeight="1" thickTop="1">
      <c r="A59" s="1"/>
      <c r="B59" s="217"/>
      <c r="C59" s="217"/>
      <c r="D59" s="217"/>
      <c r="E59" s="129"/>
      <c r="F59" s="124"/>
      <c r="G59" s="124"/>
      <c r="H59" s="124"/>
      <c r="I59" s="129"/>
      <c r="J59" s="1"/>
    </row>
    <row r="60" spans="1:10" ht="15" customHeight="1">
      <c r="A60" s="1"/>
      <c r="B60" s="149"/>
      <c r="C60" s="149"/>
      <c r="D60" s="149"/>
      <c r="E60" s="148"/>
      <c r="F60" s="191" t="s">
        <v>47</v>
      </c>
      <c r="G60" s="191"/>
      <c r="H60" s="191"/>
      <c r="I60" s="191"/>
      <c r="J60" s="1"/>
    </row>
    <row r="61" spans="1:10" ht="21.75" customHeight="1">
      <c r="A61" s="1"/>
      <c r="B61" s="149"/>
      <c r="C61" s="149"/>
      <c r="D61" s="170"/>
      <c r="E61" s="148"/>
      <c r="F61" s="180" t="s">
        <v>48</v>
      </c>
      <c r="G61" s="180"/>
      <c r="H61" s="180"/>
      <c r="I61" s="180"/>
      <c r="J61" s="1"/>
    </row>
    <row r="62" spans="1:11" ht="27.75" customHeight="1">
      <c r="A62" s="2"/>
      <c r="B62" s="69"/>
      <c r="C62" s="69"/>
      <c r="D62" s="69"/>
      <c r="E62" s="69"/>
      <c r="F62" s="69"/>
      <c r="G62" s="69"/>
      <c r="H62" s="69"/>
      <c r="I62" s="69"/>
      <c r="J62" s="2"/>
      <c r="K62" s="70"/>
    </row>
  </sheetData>
  <sheetProtection password="A5A2" sheet="1" objects="1" scenarios="1"/>
  <mergeCells count="58">
    <mergeCell ref="A1:A58"/>
    <mergeCell ref="B5:D5"/>
    <mergeCell ref="B6:D6"/>
    <mergeCell ref="G18:H18"/>
    <mergeCell ref="C16:E16"/>
    <mergeCell ref="B10:E10"/>
    <mergeCell ref="F10:I10"/>
    <mergeCell ref="C14:E14"/>
    <mergeCell ref="D52:H52"/>
    <mergeCell ref="C12:H12"/>
    <mergeCell ref="B48:D48"/>
    <mergeCell ref="G14:H14"/>
    <mergeCell ref="B28:C28"/>
    <mergeCell ref="C20:E20"/>
    <mergeCell ref="C19:E19"/>
    <mergeCell ref="B26:I26"/>
    <mergeCell ref="G20:H20"/>
    <mergeCell ref="B24:H24"/>
    <mergeCell ref="F23:H23"/>
    <mergeCell ref="B38:D38"/>
    <mergeCell ref="G15:H15"/>
    <mergeCell ref="B59:D59"/>
    <mergeCell ref="F58:G58"/>
    <mergeCell ref="E54:F54"/>
    <mergeCell ref="G54:H54"/>
    <mergeCell ref="B56:C56"/>
    <mergeCell ref="B44:D44"/>
    <mergeCell ref="B42:D42"/>
    <mergeCell ref="B40:D40"/>
    <mergeCell ref="F56:H56"/>
    <mergeCell ref="F22:H22"/>
    <mergeCell ref="G16:H16"/>
    <mergeCell ref="G17:H17"/>
    <mergeCell ref="G19:H19"/>
    <mergeCell ref="B36:I36"/>
    <mergeCell ref="F35:G35"/>
    <mergeCell ref="G28:H33"/>
    <mergeCell ref="I30:I31"/>
    <mergeCell ref="B1:I1"/>
    <mergeCell ref="B8:D8"/>
    <mergeCell ref="C15:E15"/>
    <mergeCell ref="E3:I4"/>
    <mergeCell ref="E5:I5"/>
    <mergeCell ref="E6:I6"/>
    <mergeCell ref="B14:B20"/>
    <mergeCell ref="B11:D11"/>
    <mergeCell ref="E8:I8"/>
    <mergeCell ref="C18:E18"/>
    <mergeCell ref="F61:I61"/>
    <mergeCell ref="B54:C54"/>
    <mergeCell ref="B45:D45"/>
    <mergeCell ref="B46:D46"/>
    <mergeCell ref="B51:C51"/>
    <mergeCell ref="B50:D50"/>
    <mergeCell ref="F57:G57"/>
    <mergeCell ref="B47:D47"/>
    <mergeCell ref="F60:I60"/>
    <mergeCell ref="G50:H50"/>
  </mergeCells>
  <printOptions horizontalCentered="1" verticalCentered="1"/>
  <pageMargins left="0.3937007874015748" right="0.3937007874015748" top="0.31496062992125984" bottom="0.31496062992125984" header="0.2362204724409449" footer="0.2362204724409449"/>
  <pageSetup orientation="portrait" paperSize="9" scale="86" r:id="rId5"/>
  <drawing r:id="rId4"/>
  <legacyDrawing r:id="rId3"/>
  <oleObjects>
    <oleObject progId="Word.Picture.8" shapeId="102051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1120"/>
  <dimension ref="A1:L59"/>
  <sheetViews>
    <sheetView workbookViewId="0" topLeftCell="D22">
      <selection activeCell="K30" sqref="K30"/>
    </sheetView>
  </sheetViews>
  <sheetFormatPr defaultColWidth="9.140625" defaultRowHeight="12.75"/>
  <cols>
    <col min="1" max="1" width="5.7109375" style="3" customWidth="1"/>
    <col min="2" max="2" width="14.8515625" style="3" customWidth="1"/>
    <col min="3" max="3" width="15.421875" style="3" customWidth="1"/>
    <col min="4" max="4" width="17.421875" style="3" customWidth="1"/>
    <col min="5" max="5" width="9.8515625" style="3" customWidth="1"/>
    <col min="6" max="6" width="13.8515625" style="3" customWidth="1"/>
    <col min="7" max="7" width="7.140625" style="3" customWidth="1"/>
    <col min="8" max="8" width="10.57421875" style="3" customWidth="1"/>
    <col min="9" max="9" width="17.140625" style="3" customWidth="1"/>
    <col min="10" max="10" width="8.57421875" style="3" customWidth="1"/>
    <col min="11" max="12" width="9.140625" style="3" customWidth="1"/>
    <col min="13" max="13" width="10.00390625" style="3" bestFit="1" customWidth="1"/>
    <col min="14" max="16384" width="9.140625" style="3" customWidth="1"/>
  </cols>
  <sheetData>
    <row r="1" spans="1:10" ht="22.5" customHeight="1">
      <c r="A1" s="261"/>
      <c r="B1" s="261"/>
      <c r="C1" s="261"/>
      <c r="D1" s="261"/>
      <c r="E1" s="261"/>
      <c r="F1" s="261"/>
      <c r="G1" s="261"/>
      <c r="H1" s="261"/>
      <c r="I1" s="261"/>
      <c r="J1" s="72"/>
    </row>
    <row r="2" spans="1:10" ht="8.25" customHeight="1">
      <c r="A2" s="261"/>
      <c r="B2" s="73"/>
      <c r="C2" s="73"/>
      <c r="D2" s="73"/>
      <c r="E2" s="73"/>
      <c r="F2" s="73"/>
      <c r="G2" s="74"/>
      <c r="H2" s="74"/>
      <c r="I2" s="74"/>
      <c r="J2" s="72"/>
    </row>
    <row r="3" spans="1:10" ht="21" customHeight="1">
      <c r="A3" s="261"/>
      <c r="B3" s="74"/>
      <c r="C3" s="74"/>
      <c r="D3" s="74"/>
      <c r="E3" s="200" t="s">
        <v>0</v>
      </c>
      <c r="F3" s="200"/>
      <c r="G3" s="200"/>
      <c r="H3" s="200"/>
      <c r="I3" s="200"/>
      <c r="J3" s="72"/>
    </row>
    <row r="4" spans="1:10" ht="21" customHeight="1">
      <c r="A4" s="261"/>
      <c r="B4" s="73"/>
      <c r="C4" s="73"/>
      <c r="D4" s="73"/>
      <c r="E4" s="200"/>
      <c r="F4" s="200"/>
      <c r="G4" s="200"/>
      <c r="H4" s="200"/>
      <c r="I4" s="200"/>
      <c r="J4" s="72"/>
    </row>
    <row r="5" spans="1:10" ht="23.25" customHeight="1">
      <c r="A5" s="261"/>
      <c r="B5" s="240" t="s">
        <v>1</v>
      </c>
      <c r="C5" s="240"/>
      <c r="D5" s="240"/>
      <c r="E5" s="262" t="s">
        <v>2</v>
      </c>
      <c r="F5" s="262"/>
      <c r="G5" s="262"/>
      <c r="H5" s="262"/>
      <c r="I5" s="262"/>
      <c r="J5" s="72"/>
    </row>
    <row r="6" spans="1:10" ht="25.5" customHeight="1">
      <c r="A6" s="261"/>
      <c r="B6" s="241" t="s">
        <v>3</v>
      </c>
      <c r="C6" s="241"/>
      <c r="D6" s="241"/>
      <c r="E6" s="263" t="s">
        <v>49</v>
      </c>
      <c r="F6" s="263"/>
      <c r="G6" s="263"/>
      <c r="H6" s="263"/>
      <c r="I6" s="263"/>
      <c r="J6" s="72"/>
    </row>
    <row r="7" spans="1:10" ht="10.5" customHeight="1" thickBot="1">
      <c r="A7" s="261"/>
      <c r="B7" s="8"/>
      <c r="C7" s="8"/>
      <c r="D7" s="8"/>
      <c r="E7" s="4"/>
      <c r="F7" s="4"/>
      <c r="G7" s="4"/>
      <c r="H7" s="4"/>
      <c r="I7" s="9"/>
      <c r="J7" s="72"/>
    </row>
    <row r="8" spans="1:10" ht="23.25" customHeight="1" thickBot="1" thickTop="1">
      <c r="A8" s="261"/>
      <c r="B8" s="195" t="s">
        <v>5</v>
      </c>
      <c r="C8" s="196"/>
      <c r="D8" s="196"/>
      <c r="E8" s="179" t="s">
        <v>6</v>
      </c>
      <c r="F8" s="176"/>
      <c r="G8" s="176"/>
      <c r="H8" s="176"/>
      <c r="I8" s="177"/>
      <c r="J8" s="72"/>
    </row>
    <row r="9" spans="1:10" s="10" customFormat="1" ht="8.25" customHeight="1" thickTop="1">
      <c r="A9" s="261"/>
      <c r="B9" s="8"/>
      <c r="C9" s="8"/>
      <c r="D9" s="8"/>
      <c r="E9" s="4"/>
      <c r="F9" s="4"/>
      <c r="G9" s="4"/>
      <c r="H9" s="4"/>
      <c r="I9" s="9"/>
      <c r="J9" s="72"/>
    </row>
    <row r="10" spans="1:10" s="10" customFormat="1" ht="24" customHeight="1">
      <c r="A10" s="261"/>
      <c r="B10" s="242" t="s">
        <v>7</v>
      </c>
      <c r="C10" s="242"/>
      <c r="D10" s="242"/>
      <c r="E10" s="242"/>
      <c r="F10" s="243" t="s">
        <v>74</v>
      </c>
      <c r="G10" s="243"/>
      <c r="H10" s="243"/>
      <c r="I10" s="243"/>
      <c r="J10" s="72"/>
    </row>
    <row r="11" spans="1:10" s="131" customFormat="1" ht="3" customHeight="1">
      <c r="A11" s="261"/>
      <c r="B11" s="178"/>
      <c r="C11" s="178"/>
      <c r="D11" s="178"/>
      <c r="E11" s="133"/>
      <c r="F11" s="133"/>
      <c r="G11" s="134"/>
      <c r="H11" s="135"/>
      <c r="I11" s="135"/>
      <c r="J11" s="72"/>
    </row>
    <row r="12" spans="1:10" s="131" customFormat="1" ht="12.75" customHeight="1">
      <c r="A12" s="261"/>
      <c r="B12" s="136"/>
      <c r="C12" s="247" t="s">
        <v>75</v>
      </c>
      <c r="D12" s="248"/>
      <c r="E12" s="248"/>
      <c r="F12" s="248"/>
      <c r="G12" s="248"/>
      <c r="H12" s="248"/>
      <c r="I12" s="136"/>
      <c r="J12" s="72"/>
    </row>
    <row r="13" spans="1:10" s="131" customFormat="1" ht="5.25" customHeight="1" thickBot="1">
      <c r="A13" s="261"/>
      <c r="B13" s="120"/>
      <c r="C13" s="120"/>
      <c r="D13" s="120"/>
      <c r="E13" s="120"/>
      <c r="F13" s="74"/>
      <c r="G13" s="132"/>
      <c r="H13" s="120"/>
      <c r="I13" s="120"/>
      <c r="J13" s="72"/>
    </row>
    <row r="14" spans="1:10" ht="17.25" customHeight="1" thickTop="1">
      <c r="A14" s="261"/>
      <c r="B14" s="203" t="s">
        <v>8</v>
      </c>
      <c r="C14" s="197" t="s">
        <v>9</v>
      </c>
      <c r="D14" s="198"/>
      <c r="E14" s="199"/>
      <c r="F14" s="151"/>
      <c r="G14" s="214">
        <v>1450</v>
      </c>
      <c r="H14" s="215"/>
      <c r="I14" s="151"/>
      <c r="J14" s="72"/>
    </row>
    <row r="15" spans="1:10" ht="17.25" customHeight="1">
      <c r="A15" s="261"/>
      <c r="B15" s="204"/>
      <c r="C15" s="197" t="s">
        <v>10</v>
      </c>
      <c r="D15" s="198"/>
      <c r="E15" s="199"/>
      <c r="F15" s="151"/>
      <c r="G15" s="214">
        <v>450</v>
      </c>
      <c r="H15" s="215"/>
      <c r="I15" s="151"/>
      <c r="J15" s="72"/>
    </row>
    <row r="16" spans="1:10" ht="17.25" customHeight="1">
      <c r="A16" s="261"/>
      <c r="B16" s="204"/>
      <c r="C16" s="197" t="s">
        <v>11</v>
      </c>
      <c r="D16" s="198"/>
      <c r="E16" s="199"/>
      <c r="F16" s="151"/>
      <c r="G16" s="214"/>
      <c r="H16" s="215"/>
      <c r="I16" s="11">
        <f>SUM($G$14:$H$16)</f>
        <v>1900</v>
      </c>
      <c r="J16" s="72"/>
    </row>
    <row r="17" spans="1:10" ht="12.75" customHeight="1">
      <c r="A17" s="261"/>
      <c r="B17" s="204"/>
      <c r="C17" s="156"/>
      <c r="D17" s="157"/>
      <c r="E17" s="157"/>
      <c r="F17" s="152"/>
      <c r="G17" s="216"/>
      <c r="H17" s="216"/>
      <c r="I17" s="151"/>
      <c r="J17" s="72"/>
    </row>
    <row r="18" spans="1:10" ht="17.25" customHeight="1">
      <c r="A18" s="261"/>
      <c r="B18" s="204"/>
      <c r="C18" s="197" t="s">
        <v>12</v>
      </c>
      <c r="D18" s="198"/>
      <c r="E18" s="199"/>
      <c r="F18" s="153"/>
      <c r="G18" s="214">
        <v>350</v>
      </c>
      <c r="H18" s="215"/>
      <c r="I18" s="154"/>
      <c r="J18" s="72"/>
    </row>
    <row r="19" spans="1:10" ht="17.25" customHeight="1">
      <c r="A19" s="261"/>
      <c r="B19" s="204"/>
      <c r="C19" s="197" t="s">
        <v>13</v>
      </c>
      <c r="D19" s="198"/>
      <c r="E19" s="199"/>
      <c r="F19" s="153"/>
      <c r="G19" s="268">
        <v>250</v>
      </c>
      <c r="H19" s="269"/>
      <c r="I19" s="155"/>
      <c r="J19" s="72"/>
    </row>
    <row r="20" spans="1:10" ht="17.25" customHeight="1" thickBot="1">
      <c r="A20" s="261"/>
      <c r="B20" s="205"/>
      <c r="C20" s="197" t="s">
        <v>14</v>
      </c>
      <c r="D20" s="198"/>
      <c r="E20" s="199"/>
      <c r="F20" s="153"/>
      <c r="G20" s="235">
        <v>250</v>
      </c>
      <c r="H20" s="236"/>
      <c r="I20" s="12">
        <f>SUM($G$18:$H$20)</f>
        <v>850</v>
      </c>
      <c r="J20" s="72"/>
    </row>
    <row r="21" spans="1:10" ht="9.75" customHeight="1" thickBot="1" thickTop="1">
      <c r="A21" s="261"/>
      <c r="B21" s="150"/>
      <c r="C21" s="150"/>
      <c r="D21" s="150"/>
      <c r="E21" s="150"/>
      <c r="F21" s="150"/>
      <c r="G21" s="150"/>
      <c r="H21" s="150"/>
      <c r="I21" s="150"/>
      <c r="J21" s="72"/>
    </row>
    <row r="22" spans="1:10" ht="23.25" customHeight="1" thickBot="1" thickTop="1">
      <c r="A22" s="261"/>
      <c r="B22" s="13" t="s">
        <v>57</v>
      </c>
      <c r="C22" s="14">
        <f>ROUND($I$22*9.2%,2)</f>
        <v>253</v>
      </c>
      <c r="D22" s="15" t="s">
        <v>58</v>
      </c>
      <c r="E22" s="14">
        <f>ROUND(($I$16*80%)*2.5%,2)</f>
        <v>38</v>
      </c>
      <c r="F22" s="266" t="s">
        <v>15</v>
      </c>
      <c r="G22" s="267"/>
      <c r="H22" s="267"/>
      <c r="I22" s="75">
        <f>I16+I20</f>
        <v>2750</v>
      </c>
      <c r="J22" s="76"/>
    </row>
    <row r="23" spans="1:10" ht="12" customHeight="1" thickBot="1" thickTop="1">
      <c r="A23" s="261"/>
      <c r="B23" s="18"/>
      <c r="C23" s="18"/>
      <c r="D23" s="18"/>
      <c r="E23" s="18"/>
      <c r="F23" s="238"/>
      <c r="G23" s="238"/>
      <c r="H23" s="238"/>
      <c r="I23" s="19"/>
      <c r="J23" s="72"/>
    </row>
    <row r="24" spans="1:10" ht="18.75" customHeight="1" thickBot="1" thickTop="1">
      <c r="A24" s="261"/>
      <c r="B24" s="237" t="s">
        <v>59</v>
      </c>
      <c r="C24" s="237"/>
      <c r="D24" s="237"/>
      <c r="E24" s="237"/>
      <c r="F24" s="237"/>
      <c r="G24" s="237"/>
      <c r="H24" s="237"/>
      <c r="I24" s="77">
        <f>$I$22-($C$22+$E$22)</f>
        <v>2459</v>
      </c>
      <c r="J24" s="72"/>
    </row>
    <row r="25" spans="1:10" ht="9" customHeight="1" thickBot="1" thickTop="1">
      <c r="A25" s="261"/>
      <c r="B25" s="78"/>
      <c r="C25" s="78"/>
      <c r="D25" s="78"/>
      <c r="E25" s="78"/>
      <c r="F25" s="78"/>
      <c r="G25" s="78"/>
      <c r="H25" s="78"/>
      <c r="I25" s="79"/>
      <c r="J25" s="72"/>
    </row>
    <row r="26" spans="1:10" ht="21" customHeight="1" thickBot="1" thickTop="1">
      <c r="A26" s="261"/>
      <c r="B26" s="232" t="s">
        <v>16</v>
      </c>
      <c r="C26" s="233"/>
      <c r="D26" s="233"/>
      <c r="E26" s="233"/>
      <c r="F26" s="233"/>
      <c r="G26" s="233"/>
      <c r="H26" s="233"/>
      <c r="I26" s="234"/>
      <c r="J26" s="72"/>
    </row>
    <row r="27" spans="1:10" ht="9" customHeight="1" thickBot="1" thickTop="1">
      <c r="A27" s="261"/>
      <c r="B27" s="78"/>
      <c r="C27" s="78"/>
      <c r="D27" s="78"/>
      <c r="E27" s="78"/>
      <c r="F27" s="78"/>
      <c r="G27" s="78"/>
      <c r="H27" s="78"/>
      <c r="I27" s="79"/>
      <c r="J27" s="72"/>
    </row>
    <row r="28" spans="1:10" ht="14.25" customHeight="1" thickBot="1" thickTop="1">
      <c r="A28" s="261"/>
      <c r="B28" s="230" t="s">
        <v>17</v>
      </c>
      <c r="C28" s="231"/>
      <c r="D28" s="80" t="s">
        <v>18</v>
      </c>
      <c r="E28" s="81" t="s">
        <v>19</v>
      </c>
      <c r="F28" s="80" t="s">
        <v>20</v>
      </c>
      <c r="G28" s="209" t="s">
        <v>21</v>
      </c>
      <c r="H28" s="209"/>
      <c r="I28" s="79"/>
      <c r="J28" s="72"/>
    </row>
    <row r="29" spans="1:10" ht="17.25" customHeight="1" thickBot="1" thickTop="1">
      <c r="A29" s="261"/>
      <c r="B29" s="82" t="s">
        <v>22</v>
      </c>
      <c r="C29" s="83">
        <v>1250</v>
      </c>
      <c r="D29" s="83">
        <f>IF($I$24&gt;=$C$29,$C$29,$I$24)</f>
        <v>1250</v>
      </c>
      <c r="E29" s="84">
        <v>0.23</v>
      </c>
      <c r="F29" s="83">
        <f>ROUND(D29*E29,2)</f>
        <v>287.5</v>
      </c>
      <c r="G29" s="209"/>
      <c r="H29" s="209"/>
      <c r="I29" s="79"/>
      <c r="J29" s="72"/>
    </row>
    <row r="30" spans="1:10" ht="17.25" customHeight="1" thickTop="1">
      <c r="A30" s="261"/>
      <c r="B30" s="85" t="s">
        <v>50</v>
      </c>
      <c r="C30" s="86">
        <v>2333.33</v>
      </c>
      <c r="D30" s="86">
        <f>IF(($I$24-$D$29)&gt;=($C$30-$C$29),($C$30-$C$29),($I$24-$D$29))</f>
        <v>1083.33</v>
      </c>
      <c r="E30" s="87">
        <v>0.27</v>
      </c>
      <c r="F30" s="83">
        <f>ROUND(D30*E30,2)</f>
        <v>292.5</v>
      </c>
      <c r="G30" s="209"/>
      <c r="H30" s="209"/>
      <c r="I30" s="210">
        <f>SUM(F29:F33)</f>
        <v>627.75</v>
      </c>
      <c r="J30" s="72"/>
    </row>
    <row r="31" spans="1:10" ht="17.25" customHeight="1" thickBot="1">
      <c r="A31" s="261"/>
      <c r="B31" s="85" t="s">
        <v>51</v>
      </c>
      <c r="C31" s="86">
        <v>4583.33</v>
      </c>
      <c r="D31" s="86">
        <f>IF($I$24-($D$29+$D$30)&gt;($C$31-$C$30),$C$31-$C$30,($I$24-($D$29+$D$30)))</f>
        <v>125.67000000000007</v>
      </c>
      <c r="E31" s="87">
        <v>0.38</v>
      </c>
      <c r="F31" s="83">
        <f>ROUND(D31*E31,2)</f>
        <v>47.75</v>
      </c>
      <c r="G31" s="209"/>
      <c r="H31" s="209"/>
      <c r="I31" s="211"/>
      <c r="J31" s="72"/>
    </row>
    <row r="32" spans="1:10" ht="17.25" customHeight="1" thickTop="1">
      <c r="A32" s="261"/>
      <c r="B32" s="85" t="s">
        <v>52</v>
      </c>
      <c r="C32" s="86">
        <v>6250</v>
      </c>
      <c r="D32" s="86">
        <f>IF($I$24-($D$29+$D$30+$D$31)&gt;=($C$32-$C$31),$C$32-$C$31,($I$24-($D$29+$D$30+$D$31)))</f>
        <v>0</v>
      </c>
      <c r="E32" s="87">
        <v>0.41</v>
      </c>
      <c r="F32" s="83">
        <f>ROUND(D32*E32,2)</f>
        <v>0</v>
      </c>
      <c r="G32" s="209"/>
      <c r="H32" s="209"/>
      <c r="I32" s="79"/>
      <c r="J32" s="72"/>
    </row>
    <row r="33" spans="1:10" ht="17.25" customHeight="1" thickBot="1">
      <c r="A33" s="261"/>
      <c r="B33" s="85" t="s">
        <v>26</v>
      </c>
      <c r="C33" s="86">
        <v>6250</v>
      </c>
      <c r="D33" s="88">
        <f>IF($I$24-($D$29+$D$30+$D$31+$D$32)&gt;=$C$33,($I$24-($D$29+$D$30+$D$31+$D$32)),($I$24-($D$29+$D$30+$D$31+$D$32)))</f>
        <v>0</v>
      </c>
      <c r="E33" s="87">
        <v>0.43</v>
      </c>
      <c r="F33" s="83">
        <f>ROUND(D33*E33,2)</f>
        <v>0</v>
      </c>
      <c r="G33" s="209"/>
      <c r="H33" s="209"/>
      <c r="I33" s="79"/>
      <c r="J33" s="72"/>
    </row>
    <row r="34" spans="1:10" ht="18" customHeight="1" thickBot="1" thickTop="1">
      <c r="A34" s="261"/>
      <c r="B34" s="89"/>
      <c r="C34" s="90" t="s">
        <v>27</v>
      </c>
      <c r="D34" s="91">
        <f>SUM(D29:D33)</f>
        <v>2459</v>
      </c>
      <c r="E34" s="78"/>
      <c r="F34" s="78"/>
      <c r="G34" s="78"/>
      <c r="H34" s="78"/>
      <c r="I34" s="79"/>
      <c r="J34" s="72"/>
    </row>
    <row r="35" spans="1:10" ht="6" customHeight="1" thickBot="1" thickTop="1">
      <c r="A35" s="261"/>
      <c r="B35" s="92"/>
      <c r="C35" s="92"/>
      <c r="D35" s="92"/>
      <c r="E35" s="92"/>
      <c r="F35" s="93"/>
      <c r="G35" s="93"/>
      <c r="H35" s="94"/>
      <c r="I35" s="93"/>
      <c r="J35" s="72"/>
    </row>
    <row r="36" spans="1:11" ht="21.75" customHeight="1" thickBot="1" thickTop="1">
      <c r="A36" s="261"/>
      <c r="B36" s="175" t="s">
        <v>53</v>
      </c>
      <c r="C36" s="206"/>
      <c r="D36" s="206"/>
      <c r="E36" s="206"/>
      <c r="F36" s="206"/>
      <c r="G36" s="206"/>
      <c r="H36" s="206"/>
      <c r="I36" s="207"/>
      <c r="J36" s="72"/>
      <c r="K36" s="172"/>
    </row>
    <row r="37" spans="1:12" ht="19.5" customHeight="1" thickTop="1">
      <c r="A37" s="261"/>
      <c r="B37" s="24" t="s">
        <v>29</v>
      </c>
      <c r="C37" s="25"/>
      <c r="D37" s="25"/>
      <c r="E37" s="26" t="s">
        <v>30</v>
      </c>
      <c r="F37" s="95" t="s">
        <v>31</v>
      </c>
      <c r="G37" s="173" t="s">
        <v>54</v>
      </c>
      <c r="H37" s="26"/>
      <c r="I37" s="28" t="s">
        <v>33</v>
      </c>
      <c r="J37" s="72"/>
      <c r="K37" s="96"/>
      <c r="L37" s="10"/>
    </row>
    <row r="38" spans="1:11" ht="17.25" customHeight="1">
      <c r="A38" s="261"/>
      <c r="B38" s="252" t="s">
        <v>60</v>
      </c>
      <c r="C38" s="253"/>
      <c r="D38" s="256"/>
      <c r="E38" s="29"/>
      <c r="F38" s="30">
        <f>IF(AND($I$22&gt;0,$I$22&lt;=8000/365*30.42),1840/365*30.42,(IF(AND($I$22&gt;8000/365*30.42,$I$22&lt;=15000/365*30.42),((1338/365*30.42)+(502/365*30.42)*(1-($I$22-8000/365*30.42)/(7000/365*30.42))),(IF(AND($I$22&gt;=15001/365*30.42,$I$22&lt;=55000/365*30.42),((1338/365*30.42)*(1-($I$22-15000/365*30.42)/(40000/365*30.42))),0)))))</f>
        <v>61.34180136986303</v>
      </c>
      <c r="G38" s="97">
        <v>30.42</v>
      </c>
      <c r="H38" s="174">
        <f>ROUND($F$38/30*$G$38,2)</f>
        <v>62.2</v>
      </c>
      <c r="I38" s="98">
        <f>IF($H$38&gt;153.33,153.33,$H$38)</f>
        <v>62.2</v>
      </c>
      <c r="J38" s="72"/>
      <c r="K38" s="171"/>
    </row>
    <row r="39" spans="1:10" ht="17.25" customHeight="1">
      <c r="A39" s="261"/>
      <c r="B39" s="99" t="s">
        <v>61</v>
      </c>
      <c r="C39" s="100"/>
      <c r="D39" s="36"/>
      <c r="E39" s="37"/>
      <c r="F39" s="30">
        <f>IF(AND($I$22&gt;=23000/12,$I$22&lt;=24000/12),10/12,(IF(AND($I$22&gt;=24001/12,$I$22&lt;=25000/12),20/12,(IF(AND($I$22&gt;=25001/12,$I$22&lt;=26000/12),30/12,(IF(AND($I$22&gt;=26001/12,$I$22&lt;=27700/12),40/12,(IF(AND($I$22&gt;=27701/12,$I$22&lt;=28000/12),25/12,0)))))))))</f>
        <v>0</v>
      </c>
      <c r="G39" s="101"/>
      <c r="H39" s="39"/>
      <c r="I39" s="98">
        <f>ROUND(F39,2)</f>
        <v>0</v>
      </c>
      <c r="J39" s="72"/>
    </row>
    <row r="40" spans="1:10" ht="17.25" customHeight="1">
      <c r="A40" s="261"/>
      <c r="B40" s="252" t="s">
        <v>62</v>
      </c>
      <c r="C40" s="264"/>
      <c r="D40" s="265"/>
      <c r="E40" s="41" t="s">
        <v>34</v>
      </c>
      <c r="F40" s="42">
        <f>IF($E$40="SI",(IF(AND($I$22&gt;0,$I$22&lt;=15000/12),((800/12)-(110/12)*($I$22/(15000/12))),(IF(AND($I$22&gt;15001/12,$I$22&lt;=40000/12),690/12,(IF(AND($I$22&gt;=40001/12,$I$22&lt;=80000/12),((690/12)*(1-($I$22-(40000/12))/(40000/12))),0)))))),0)</f>
        <v>57.5</v>
      </c>
      <c r="G40" s="102"/>
      <c r="H40" s="103"/>
      <c r="I40" s="98">
        <f>ROUND(F40,2)</f>
        <v>57.5</v>
      </c>
      <c r="J40" s="72"/>
    </row>
    <row r="41" spans="1:10" ht="17.25" customHeight="1">
      <c r="A41" s="261"/>
      <c r="B41" s="99" t="s">
        <v>63</v>
      </c>
      <c r="C41" s="104"/>
      <c r="D41" s="36"/>
      <c r="E41" s="37"/>
      <c r="F41" s="30">
        <f>IF($E$40="SI",(IF(AND($I$22&gt;=29000/12,$I$22&lt;=29200/12),10/12,(IF(AND($I$22&gt;=29201/12,$I$22&lt;=34700/12),20/12,(IF(AND($I$22&gt;=34701/12,$I$22&lt;=35000/12),30/12,(IF(AND($I$22&gt;=35001/12,$I$22&lt;=35100/12),20/12,(IF(AND($I$22&gt;=35101/12,$I$22&lt;=35200/12),10/12,0)))))))))),0)</f>
        <v>1.6666666666666667</v>
      </c>
      <c r="G41" s="105"/>
      <c r="H41" s="45"/>
      <c r="I41" s="98">
        <f>ROUND(F41,2)</f>
        <v>1.67</v>
      </c>
      <c r="J41" s="72"/>
    </row>
    <row r="42" spans="1:10" ht="17.25" customHeight="1">
      <c r="A42" s="261"/>
      <c r="B42" s="252" t="s">
        <v>64</v>
      </c>
      <c r="C42" s="253"/>
      <c r="D42" s="253"/>
      <c r="E42" s="46">
        <v>1</v>
      </c>
      <c r="F42" s="47">
        <f>IF($E$42=1,(IF(AND($I$22&gt;0,$I$22&lt;=15000/12),((800/12)-(110/12)*($I$22/(15000/12))),(IF(AND($I$22&gt;15001/12,$I$22&lt;=40000/12),690/12,(IF(AND($I$22&gt;=40001/12,$I$22&lt;=80000/12),((690/12)*(1-($I$22-(40000/12))/(40000/12))),0)))))),0)</f>
        <v>57.5</v>
      </c>
      <c r="G42" s="105"/>
      <c r="H42" s="45"/>
      <c r="I42" s="98">
        <f>ROUND(F42,2)</f>
        <v>57.5</v>
      </c>
      <c r="J42" s="72"/>
    </row>
    <row r="43" spans="1:10" ht="17.25" customHeight="1">
      <c r="A43" s="261"/>
      <c r="B43" s="99" t="s">
        <v>73</v>
      </c>
      <c r="C43" s="100"/>
      <c r="D43" s="36"/>
      <c r="E43" s="37"/>
      <c r="F43" s="30">
        <f>IF($E$42=1,(IF(AND($I$22&gt;=29000/12,$I$22&lt;=29200/12),10/12,(IF(AND($I$22&gt;=29201/12,$I$22&lt;=34700/12),20/12,(IF(AND($I$22&gt;=34701/12,$I$22&lt;=35000/12),30/12,(IF(AND($I$22&gt;=35001/12,$I$22&lt;=35100/12),20/12,(IF(AND($I$22&gt;=35101/12,$I$22&lt;=35200/12),10/12,0)))))))))),0)</f>
        <v>1.6666666666666667</v>
      </c>
      <c r="G43" s="105"/>
      <c r="H43" s="26" t="s">
        <v>35</v>
      </c>
      <c r="I43" s="98">
        <f>ROUND(F43,2)</f>
        <v>1.67</v>
      </c>
      <c r="J43" s="72"/>
    </row>
    <row r="44" spans="1:10" ht="17.25" customHeight="1">
      <c r="A44" s="261"/>
      <c r="B44" s="252" t="s">
        <v>66</v>
      </c>
      <c r="C44" s="253"/>
      <c r="D44" s="253"/>
      <c r="E44" s="49">
        <v>1</v>
      </c>
      <c r="F44" s="50">
        <f>IF(I22&gt;0,IF((1-$I$22/((95000/12)+(IF($E$50&gt;1,(15000/12)*(($E$50-1)),0))))*(((900/12)*$E$44)+((200/12)*(IF($E$50&gt;3,$E$44,0))))&lt;=0,0,(1-$I$22/((95000/12)+(IF($E$50&gt;1,(15000/12)*(($E$50-1)),0))))*(((900/12)*$E$44)+((200/12)*(IF($E$50&gt;3,$E$44,0))))),0)</f>
        <v>72.15053763440861</v>
      </c>
      <c r="G44" s="106"/>
      <c r="H44" s="51">
        <v>1</v>
      </c>
      <c r="I44" s="107">
        <f>ROUND(F44*H44,2)</f>
        <v>72.15</v>
      </c>
      <c r="J44" s="249"/>
    </row>
    <row r="45" spans="1:10" ht="17.25" customHeight="1">
      <c r="A45" s="261"/>
      <c r="B45" s="252" t="s">
        <v>67</v>
      </c>
      <c r="C45" s="253"/>
      <c r="D45" s="253"/>
      <c r="E45" s="46">
        <v>1</v>
      </c>
      <c r="F45" s="50">
        <f>IF(I22&gt;0,IF((1-$I$22/((95000/12)+(IF($E$50&gt;1,(15000/12)*(($E$50-1)),0))))*(((800/12)*$E$45)+((200/12)*(IF($E$50&gt;3,$E$45,0))))&lt;=0,0,(1-$I$22/((95000/12)+(IF($E$50&gt;1,(15000/12)*(($E$50-1)),0))))*(((800/12)*$E$45)+((200/12)*(IF($E$50&gt;3,$E$45,0))))),0)</f>
        <v>65.59139784946237</v>
      </c>
      <c r="G45" s="105"/>
      <c r="H45" s="51">
        <v>0.5</v>
      </c>
      <c r="I45" s="107">
        <f>ROUND(F45*H45,2)</f>
        <v>32.8</v>
      </c>
      <c r="J45" s="250"/>
    </row>
    <row r="46" spans="1:10" ht="17.25" customHeight="1">
      <c r="A46" s="261"/>
      <c r="B46" s="254" t="s">
        <v>68</v>
      </c>
      <c r="C46" s="255"/>
      <c r="D46" s="255"/>
      <c r="E46" s="49">
        <v>1</v>
      </c>
      <c r="F46" s="50">
        <f>IF(I22&gt;0,IF((1-$I$22/((95000/12)+(IF($E$50&gt;1,(15000/12)*(($E$50-1)),0))))*(((1120/12)*$E$46)+((200/12)*(IF($E$50&gt;3,E46,0))))&lt;=0,0,(1-$I$22/((95000/12)+(IF($E$50&gt;1,(15000/12)*(($E$50-1)),0))))*(((1120/12)*$E$46)+((200/12)*(IF($E$50&gt;3,E46,0))))),0)</f>
        <v>86.58064516129032</v>
      </c>
      <c r="G46" s="105"/>
      <c r="H46" s="56">
        <v>1</v>
      </c>
      <c r="I46" s="107">
        <f>ROUND(F46*H46,2)</f>
        <v>86.58</v>
      </c>
      <c r="J46" s="72"/>
    </row>
    <row r="47" spans="1:10" ht="17.25" customHeight="1">
      <c r="A47" s="261"/>
      <c r="B47" s="252" t="s">
        <v>69</v>
      </c>
      <c r="C47" s="253"/>
      <c r="D47" s="253"/>
      <c r="E47" s="49">
        <v>1</v>
      </c>
      <c r="F47" s="50">
        <f>IF(I22&gt;0,IF((1-$I$22/((95000/12)+(IF($E$50&gt;1,(15000/12)*(($E$50-1)),0))))*(((1020/12)*$E$47)+((200/12)*(IF($E$50&gt;3,$E$47,0))))&lt;=0,0,(1-$I$22/((95000/12)+(IF($E$50&gt;1,(15000/12)*(($E$50-1)),0))))*(((1020/12)*$E$47)+((200/12)*(IF($E$50&gt;3,$E$47,0))))),0)</f>
        <v>80.0215053763441</v>
      </c>
      <c r="G47" s="105"/>
      <c r="H47" s="51">
        <v>1</v>
      </c>
      <c r="I47" s="107">
        <f>ROUND(F47*H47,2)</f>
        <v>80.02</v>
      </c>
      <c r="J47" s="72"/>
    </row>
    <row r="48" spans="1:10" ht="17.25" customHeight="1">
      <c r="A48" s="261"/>
      <c r="B48" s="257" t="s">
        <v>70</v>
      </c>
      <c r="C48" s="258"/>
      <c r="D48" s="258"/>
      <c r="E48" s="61">
        <v>2</v>
      </c>
      <c r="F48" s="42">
        <f>IF(I22&gt;0,IF(AND($E$48&gt;0,$I$22&lt;=80000/12),((750/12)*(1-$I$22/(80000/12)))*$E$48,0),0)</f>
        <v>73.4375</v>
      </c>
      <c r="G48" s="108"/>
      <c r="H48" s="63">
        <v>1</v>
      </c>
      <c r="I48" s="107">
        <f>ROUND(F48*H48,2)</f>
        <v>73.44</v>
      </c>
      <c r="J48" s="72"/>
    </row>
    <row r="49" spans="1:10" ht="7.5" customHeight="1" thickBot="1">
      <c r="A49" s="261"/>
      <c r="B49" s="109"/>
      <c r="C49" s="110"/>
      <c r="D49" s="110"/>
      <c r="E49" s="111"/>
      <c r="F49" s="112"/>
      <c r="G49" s="113"/>
      <c r="H49" s="114"/>
      <c r="I49" s="115"/>
      <c r="J49" s="72"/>
    </row>
    <row r="50" spans="1:10" ht="23.25" customHeight="1" thickBot="1" thickTop="1">
      <c r="A50" s="261"/>
      <c r="B50" s="189" t="s">
        <v>71</v>
      </c>
      <c r="C50" s="189"/>
      <c r="D50" s="189"/>
      <c r="E50" s="116">
        <f>SUM(E42:E47)</f>
        <v>5</v>
      </c>
      <c r="F50" s="117"/>
      <c r="G50" s="192" t="s">
        <v>36</v>
      </c>
      <c r="H50" s="193"/>
      <c r="I50" s="118">
        <f>SUM(I38:I48)</f>
        <v>525.53</v>
      </c>
      <c r="J50" s="72"/>
    </row>
    <row r="51" spans="1:10" ht="6.75" customHeight="1" thickBot="1" thickTop="1">
      <c r="A51" s="261"/>
      <c r="B51" s="187"/>
      <c r="C51" s="188"/>
      <c r="D51" s="119"/>
      <c r="E51" s="120"/>
      <c r="F51" s="120"/>
      <c r="G51" s="120"/>
      <c r="H51" s="120"/>
      <c r="I51" s="120"/>
      <c r="J51" s="72"/>
    </row>
    <row r="52" spans="1:10" ht="20.25" customHeight="1" thickBot="1" thickTop="1">
      <c r="A52" s="261"/>
      <c r="B52" s="121" t="s">
        <v>37</v>
      </c>
      <c r="C52" s="122">
        <f>IF($I$24&lt;=15000/12,23%,IF($I$24&lt;=28000/12,27%,IF($I$24&lt;=55000/12,38%,IF($I$24&lt;=75000/12,41%,IF($I$24&gt;75000/12,43%)))))</f>
        <v>0.38</v>
      </c>
      <c r="D52" s="244" t="s">
        <v>72</v>
      </c>
      <c r="E52" s="245"/>
      <c r="F52" s="245"/>
      <c r="G52" s="245"/>
      <c r="H52" s="246"/>
      <c r="I52" s="123">
        <f>I30-I50</f>
        <v>102.22000000000003</v>
      </c>
      <c r="J52" s="72"/>
    </row>
    <row r="53" spans="1:10" ht="25.5" customHeight="1" thickTop="1">
      <c r="A53" s="261"/>
      <c r="B53" s="251" t="s">
        <v>55</v>
      </c>
      <c r="C53" s="251"/>
      <c r="D53" s="251"/>
      <c r="E53" s="158"/>
      <c r="F53" s="158"/>
      <c r="G53" s="158"/>
      <c r="H53" s="158"/>
      <c r="I53" s="159"/>
      <c r="J53" s="72"/>
    </row>
    <row r="54" spans="1:10" ht="15" customHeight="1" thickBot="1">
      <c r="A54" s="261"/>
      <c r="B54" s="163"/>
      <c r="C54" s="163"/>
      <c r="D54" s="125" t="s">
        <v>42</v>
      </c>
      <c r="E54" s="149"/>
      <c r="F54" s="160"/>
      <c r="G54" s="161"/>
      <c r="H54" s="160"/>
      <c r="I54" s="160"/>
      <c r="J54" s="72"/>
    </row>
    <row r="55" spans="1:10" ht="19.5" customHeight="1" thickBot="1" thickTop="1">
      <c r="A55" s="261"/>
      <c r="B55" s="224" t="s">
        <v>44</v>
      </c>
      <c r="C55" s="225"/>
      <c r="D55" s="67">
        <v>99</v>
      </c>
      <c r="E55" s="149"/>
      <c r="F55" s="259" t="s">
        <v>47</v>
      </c>
      <c r="G55" s="259"/>
      <c r="H55" s="259"/>
      <c r="I55" s="259"/>
      <c r="J55" s="72"/>
    </row>
    <row r="56" spans="1:10" ht="15" customHeight="1" thickBot="1" thickTop="1">
      <c r="A56" s="261"/>
      <c r="B56" s="126" t="s">
        <v>18</v>
      </c>
      <c r="C56" s="126" t="s">
        <v>56</v>
      </c>
      <c r="D56" s="126" t="s">
        <v>46</v>
      </c>
      <c r="E56" s="149"/>
      <c r="F56" s="260" t="s">
        <v>48</v>
      </c>
      <c r="G56" s="260"/>
      <c r="H56" s="260"/>
      <c r="I56" s="260"/>
      <c r="J56" s="72"/>
    </row>
    <row r="57" spans="1:10" ht="23.25" customHeight="1" thickBot="1" thickTop="1">
      <c r="A57" s="71"/>
      <c r="B57" s="127">
        <v>30000</v>
      </c>
      <c r="C57" s="68">
        <v>0.005</v>
      </c>
      <c r="D57" s="128">
        <f>ROUND(($B$57*$C$57)*30%,2)</f>
        <v>45</v>
      </c>
      <c r="E57" s="161"/>
      <c r="F57" s="160"/>
      <c r="G57" s="160"/>
      <c r="H57" s="160"/>
      <c r="I57" s="162"/>
      <c r="J57" s="71"/>
    </row>
    <row r="58" spans="1:10" ht="17.25" customHeight="1" thickTop="1">
      <c r="A58" s="71"/>
      <c r="B58" s="161"/>
      <c r="C58" s="161"/>
      <c r="D58" s="161"/>
      <c r="E58" s="161"/>
      <c r="F58" s="160"/>
      <c r="G58" s="160"/>
      <c r="H58" s="160"/>
      <c r="I58" s="162"/>
      <c r="J58" s="71"/>
    </row>
    <row r="59" spans="1:10" ht="28.5" customHeight="1">
      <c r="A59" s="72"/>
      <c r="B59" s="130"/>
      <c r="C59" s="130"/>
      <c r="D59" s="130"/>
      <c r="E59" s="130"/>
      <c r="F59" s="130"/>
      <c r="G59" s="130"/>
      <c r="H59" s="130"/>
      <c r="I59" s="130"/>
      <c r="J59" s="72"/>
    </row>
    <row r="60" ht="12.75"/>
    <row r="62" ht="12.75"/>
    <row r="63" ht="12.75"/>
    <row r="64" ht="12.75"/>
    <row r="65" ht="12.75"/>
  </sheetData>
  <sheetProtection password="A5A2" sheet="1" objects="1" scenarios="1"/>
  <mergeCells count="52">
    <mergeCell ref="C12:H12"/>
    <mergeCell ref="G28:H33"/>
    <mergeCell ref="B44:D44"/>
    <mergeCell ref="G14:H14"/>
    <mergeCell ref="G16:H16"/>
    <mergeCell ref="C19:E19"/>
    <mergeCell ref="G18:H18"/>
    <mergeCell ref="C16:E16"/>
    <mergeCell ref="G19:H19"/>
    <mergeCell ref="B42:D42"/>
    <mergeCell ref="B40:D40"/>
    <mergeCell ref="F23:H23"/>
    <mergeCell ref="F22:H22"/>
    <mergeCell ref="B6:D6"/>
    <mergeCell ref="B14:B20"/>
    <mergeCell ref="B8:D8"/>
    <mergeCell ref="C15:E15"/>
    <mergeCell ref="B11:D11"/>
    <mergeCell ref="C18:E18"/>
    <mergeCell ref="G20:H20"/>
    <mergeCell ref="E3:I4"/>
    <mergeCell ref="E5:I5"/>
    <mergeCell ref="E6:I6"/>
    <mergeCell ref="E8:I8"/>
    <mergeCell ref="C20:E20"/>
    <mergeCell ref="A1:A56"/>
    <mergeCell ref="B36:I36"/>
    <mergeCell ref="B10:E10"/>
    <mergeCell ref="F10:I10"/>
    <mergeCell ref="G17:H17"/>
    <mergeCell ref="G15:H15"/>
    <mergeCell ref="B5:D5"/>
    <mergeCell ref="C14:E14"/>
    <mergeCell ref="B1:I1"/>
    <mergeCell ref="B55:C55"/>
    <mergeCell ref="F55:I55"/>
    <mergeCell ref="F56:I56"/>
    <mergeCell ref="D52:H52"/>
    <mergeCell ref="B48:D48"/>
    <mergeCell ref="B50:D50"/>
    <mergeCell ref="G50:H50"/>
    <mergeCell ref="B51:C51"/>
    <mergeCell ref="B24:H24"/>
    <mergeCell ref="J44:J45"/>
    <mergeCell ref="B53:D53"/>
    <mergeCell ref="B47:D47"/>
    <mergeCell ref="B45:D45"/>
    <mergeCell ref="B46:D46"/>
    <mergeCell ref="I30:I31"/>
    <mergeCell ref="B26:I26"/>
    <mergeCell ref="B38:D38"/>
    <mergeCell ref="B28:C28"/>
  </mergeCells>
  <printOptions horizontalCentered="1" verticalCentered="1"/>
  <pageMargins left="0.3937007874015748" right="0.3937007874015748" top="0.31496062992125984" bottom="0.31496062992125984" header="0.2362204724409449" footer="0.2362204724409449"/>
  <pageSetup orientation="portrait" paperSize="9" scale="86" r:id="rId5"/>
  <drawing r:id="rId4"/>
  <legacyDrawing r:id="rId3"/>
  <oleObjects>
    <oleObject progId="Word.Picture.8" shapeId="102051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</dc:creator>
  <cp:keywords/>
  <dc:description/>
  <cp:lastModifiedBy>Angelo</cp:lastModifiedBy>
  <cp:lastPrinted>2007-04-02T18:52:26Z</cp:lastPrinted>
  <dcterms:created xsi:type="dcterms:W3CDTF">2007-03-30T20:09:37Z</dcterms:created>
  <dcterms:modified xsi:type="dcterms:W3CDTF">2007-04-03T05:09:46Z</dcterms:modified>
  <cp:category/>
  <cp:version/>
  <cp:contentType/>
  <cp:contentStatus/>
</cp:coreProperties>
</file>