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firstSheet="1" activeTab="2"/>
  </bookViews>
  <sheets>
    <sheet name="Calcolo Irpef" sheetId="1" state="hidden" r:id="rId1"/>
    <sheet name="Note" sheetId="2" r:id="rId2"/>
    <sheet name="Ire Mensile" sheetId="3" r:id="rId3"/>
    <sheet name="Calcolo mensile" sheetId="4" state="hidden" r:id="rId4"/>
    <sheet name="Ire Annuale" sheetId="5" r:id="rId5"/>
    <sheet name="Gen" sheetId="6" r:id="rId6"/>
    <sheet name="Feb" sheetId="7" r:id="rId7"/>
    <sheet name="Mar" sheetId="8" r:id="rId8"/>
    <sheet name="Apr" sheetId="9" r:id="rId9"/>
    <sheet name="Mag" sheetId="10" r:id="rId10"/>
    <sheet name="Giu" sheetId="11" r:id="rId11"/>
    <sheet name="Lug" sheetId="12" r:id="rId12"/>
    <sheet name="Ago" sheetId="13" r:id="rId13"/>
    <sheet name="Set" sheetId="14" r:id="rId14"/>
    <sheet name="Ott" sheetId="15" r:id="rId15"/>
    <sheet name="Nov" sheetId="16" r:id="rId16"/>
    <sheet name="Dic" sheetId="17" r:id="rId17"/>
    <sheet name="Conguaglio Annuale" sheetId="18" r:id="rId18"/>
    <sheet name="Calcolo Cong" sheetId="19" state="hidden" r:id="rId19"/>
  </sheets>
  <externalReferences>
    <externalReference r:id="rId22"/>
    <externalReference r:id="rId23"/>
  </externalReferences>
  <definedNames>
    <definedName name="_xlnm.Print_Area" localSheetId="12">'Ago'!$A$1:$H$55</definedName>
    <definedName name="_xlnm.Print_Area" localSheetId="8">'Apr'!$A$1:$H$55</definedName>
    <definedName name="_xlnm.Print_Area" localSheetId="3">'Calcolo mensile'!#REF!</definedName>
    <definedName name="_xlnm.Print_Area" localSheetId="17">'Conguaglio Annuale'!$A$1:$H$71</definedName>
    <definedName name="_xlnm.Print_Area" localSheetId="16">'Dic'!$A$1:$H$55</definedName>
    <definedName name="_xlnm.Print_Area" localSheetId="6">'Feb'!$A$1:$H$55</definedName>
    <definedName name="_xlnm.Print_Area" localSheetId="5">'Gen'!$A$1:$H$56</definedName>
    <definedName name="_xlnm.Print_Area" localSheetId="10">'Giu'!$A$1:$H$55</definedName>
    <definedName name="_xlnm.Print_Area" localSheetId="4">'Ire Annuale'!$A$1:$H$60</definedName>
    <definedName name="_xlnm.Print_Area" localSheetId="2">'Ire Mensile'!$A$1:$H$55</definedName>
    <definedName name="_xlnm.Print_Area" localSheetId="11">'Lug'!$A$1:$H$55</definedName>
    <definedName name="_xlnm.Print_Area" localSheetId="9">'Mag'!$A$1:$H$55</definedName>
    <definedName name="_xlnm.Print_Area" localSheetId="7">'Mar'!$A$1:$H$55</definedName>
    <definedName name="_xlnm.Print_Area" localSheetId="15">'Nov'!$A$1:$H$55</definedName>
    <definedName name="_xlnm.Print_Area" localSheetId="14">'Ott'!$A$1:$H$55</definedName>
    <definedName name="_xlnm.Print_Area" localSheetId="13">'Set'!$A$1:$H$55</definedName>
    <definedName name="Macrnuova" localSheetId="3">'[2]Macro1'!$A$1</definedName>
    <definedName name="Macrnuova">'[1]Macro1'!$A$1</definedName>
    <definedName name="Macro1">#REF!</definedName>
    <definedName name="Macro10">#REF!</definedName>
    <definedName name="Macro11">#REF!</definedName>
    <definedName name="Macro15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</definedNames>
  <calcPr fullCalcOnLoad="1"/>
</workbook>
</file>

<file path=xl/comments1.xml><?xml version="1.0" encoding="utf-8"?>
<comments xmlns="http://schemas.openxmlformats.org/spreadsheetml/2006/main">
  <authors>
    <author>Giuseppe Rizzo</author>
    <author>Consip</author>
  </authors>
  <commentList>
    <comment ref="N30" authorId="0">
      <text>
        <r>
          <rPr>
            <sz val="8"/>
            <color indexed="10"/>
            <rFont val="Tahoma"/>
            <family val="2"/>
          </rPr>
          <t>Indicare il numero</t>
        </r>
      </text>
    </comment>
    <comment ref="O30" authorId="1">
      <text>
        <r>
          <rPr>
            <sz val="8"/>
            <color indexed="13"/>
            <rFont val="Tahoma"/>
            <family val="2"/>
          </rPr>
          <t>Indicare la quota di partecipazione</t>
        </r>
      </text>
    </comment>
    <comment ref="O37" authorId="1">
      <text>
        <r>
          <rPr>
            <sz val="8"/>
            <color indexed="13"/>
            <rFont val="Tahoma"/>
            <family val="2"/>
          </rPr>
          <t>Indicare la quota di partecipazione</t>
        </r>
      </text>
    </comment>
  </commentList>
</comments>
</file>

<file path=xl/comments19.xml><?xml version="1.0" encoding="utf-8"?>
<comments xmlns="http://schemas.openxmlformats.org/spreadsheetml/2006/main">
  <authors>
    <author>Giuseppe Rizzo</author>
    <author>Consip</author>
  </authors>
  <commentList>
    <comment ref="N30" authorId="0">
      <text>
        <r>
          <rPr>
            <sz val="8"/>
            <color indexed="10"/>
            <rFont val="Tahoma"/>
            <family val="2"/>
          </rPr>
          <t>Indicare il numero</t>
        </r>
      </text>
    </comment>
    <comment ref="O30" authorId="1">
      <text>
        <r>
          <rPr>
            <sz val="8"/>
            <color indexed="13"/>
            <rFont val="Tahoma"/>
            <family val="2"/>
          </rPr>
          <t>Indicare la quota di partecipazione</t>
        </r>
      </text>
    </comment>
    <comment ref="O37" authorId="1">
      <text>
        <r>
          <rPr>
            <sz val="8"/>
            <color indexed="13"/>
            <rFont val="Tahoma"/>
            <family val="2"/>
          </rPr>
          <t>Indicare la quota di partecipazione</t>
        </r>
      </text>
    </comment>
  </commentList>
</comments>
</file>

<file path=xl/sharedStrings.xml><?xml version="1.0" encoding="utf-8"?>
<sst xmlns="http://schemas.openxmlformats.org/spreadsheetml/2006/main" count="1139" uniqueCount="202">
  <si>
    <t>UFFICIO UNICO NOTIFICAZIONI ESECUZIONI PROTESTI    TERMINI IMERESE     -     DIRIGENZA</t>
  </si>
  <si>
    <t>A cura di Giuseppe Rizzo      Dirigente U.N.E.P. Termini Imerese</t>
  </si>
  <si>
    <t>Oneri deducibili di cui all'art. 10 TUIR</t>
  </si>
  <si>
    <t>Reddito complessivo</t>
  </si>
  <si>
    <t>Reddito Annuale Imponibile</t>
  </si>
  <si>
    <t>Totale per il calcolo</t>
  </si>
  <si>
    <t>Rapporto per il calcolo</t>
  </si>
  <si>
    <t xml:space="preserve">Deduzione teorica massima </t>
  </si>
  <si>
    <t xml:space="preserve">Deduzione da applicare </t>
  </si>
  <si>
    <t>Annuale</t>
  </si>
  <si>
    <t>Mensile</t>
  </si>
  <si>
    <t>Aliquote per scaglione</t>
  </si>
  <si>
    <t>Determinazione della base imponibile</t>
  </si>
  <si>
    <t>da</t>
  </si>
  <si>
    <t>a</t>
  </si>
  <si>
    <t>%</t>
  </si>
  <si>
    <t>Importo lordo</t>
  </si>
  <si>
    <t>Oneri deducibili art 10</t>
  </si>
  <si>
    <t>Irpef da pagare</t>
  </si>
  <si>
    <t>oltre</t>
  </si>
  <si>
    <t>Situazione familiare</t>
  </si>
  <si>
    <t>Coniuge</t>
  </si>
  <si>
    <t>Figli n.</t>
  </si>
  <si>
    <t>N.B. : Il calcolo mensile è effettuato sulla base di 13 mensilità</t>
  </si>
  <si>
    <t>PROSPETTO DI CALCOLO IRE E DEDUZIONI</t>
  </si>
  <si>
    <t>Nuove deduzioni ex art. 11 TUIR</t>
  </si>
  <si>
    <t>Ulteriore deduzione art. 11</t>
  </si>
  <si>
    <t>Fisso di cui all'art. 11  c. 5 TUIR</t>
  </si>
  <si>
    <t>DEDUZIONE PROGRESSIVITA' D'IMPOSTA   (no tax-area)</t>
  </si>
  <si>
    <t>DEDUZIONE ONERI FAMILIARI</t>
  </si>
  <si>
    <t>Deduzione coniuge a carico</t>
  </si>
  <si>
    <t>Figli o altro a carico</t>
  </si>
  <si>
    <t>&lt; anni 3</t>
  </si>
  <si>
    <t>Imponibile</t>
  </si>
  <si>
    <t>Deduzione Oneri Fam. art. 12</t>
  </si>
  <si>
    <t>Calcolo Annuale</t>
  </si>
  <si>
    <t>Calcolo mensile</t>
  </si>
  <si>
    <t>Dati mensili</t>
  </si>
  <si>
    <t>Oneri art. 10</t>
  </si>
  <si>
    <t>Figli</t>
  </si>
  <si>
    <t xml:space="preserve">Calcolo </t>
  </si>
  <si>
    <t>Deduzione di Base         comma 1</t>
  </si>
  <si>
    <t>Reddito lordo</t>
  </si>
  <si>
    <t>Deduzione lavoro Dipendente comma 2</t>
  </si>
  <si>
    <t>Deduzione  Teorica</t>
  </si>
  <si>
    <t>Deduzione Effettiva Spettante</t>
  </si>
  <si>
    <t>UFFICIO UNICO NOTIFICAZIONI ESECUZIONI PROTESTI - DIRIGENZA</t>
  </si>
  <si>
    <t>TRIBUNALE DI TERMINI IMERESE</t>
  </si>
  <si>
    <t>C1</t>
  </si>
  <si>
    <t>Ufficiale Giudiziario</t>
  </si>
  <si>
    <t>Stipendio Tabellare</t>
  </si>
  <si>
    <t>R.I.A.</t>
  </si>
  <si>
    <t>Indennità di Amministrazione</t>
  </si>
  <si>
    <t>Trasferte imponibili</t>
  </si>
  <si>
    <t>Percentuale</t>
  </si>
  <si>
    <t>Arretrati tassazione corrente</t>
  </si>
  <si>
    <t>Totale</t>
  </si>
  <si>
    <t>Emolumenti</t>
  </si>
  <si>
    <t>Contributi Obbligatori</t>
  </si>
  <si>
    <t>Opera di Previdenza</t>
  </si>
  <si>
    <t>Cassa Pensione</t>
  </si>
  <si>
    <t>Fondo di Credito</t>
  </si>
  <si>
    <t>Familiari a carico</t>
  </si>
  <si>
    <t>DEDUZIONE PROGRESSIVA D'IMPOSTA (no-tax area): Art. 11 c. 5  del T.U.I.R</t>
  </si>
  <si>
    <t>DEDUZIONE ONERI FAMILIARI: Art. 12 del T.U.I.R.</t>
  </si>
  <si>
    <t>Addizionale Regionale</t>
  </si>
  <si>
    <t>Addizionale Comunale</t>
  </si>
  <si>
    <t>Addizionali</t>
  </si>
  <si>
    <t>Aliquota</t>
  </si>
  <si>
    <t>N. Rate</t>
  </si>
  <si>
    <t>Importo Mensile</t>
  </si>
  <si>
    <t>Mese di</t>
  </si>
  <si>
    <t>Gennaio</t>
  </si>
  <si>
    <t>C.F. :</t>
  </si>
  <si>
    <t xml:space="preserve">il   </t>
  </si>
  <si>
    <t xml:space="preserve">nato a   </t>
  </si>
  <si>
    <t xml:space="preserve">mesi </t>
  </si>
  <si>
    <t>Importo Imponibile x Add. Reg</t>
  </si>
  <si>
    <t>Mesi</t>
  </si>
  <si>
    <t>mesi</t>
  </si>
  <si>
    <t xml:space="preserve">Deduzione Teorica               </t>
  </si>
  <si>
    <t>Coniuge   …………………………………………………………..</t>
  </si>
  <si>
    <t>Figli ed altri familiari   ……………………………………………</t>
  </si>
  <si>
    <t>Totale      ………………………………</t>
  </si>
  <si>
    <t>Coefficiente di deduzione   ………………………………………………………………….</t>
  </si>
  <si>
    <t>Deduzione effettiva spettante   ……………………………………………………………..</t>
  </si>
  <si>
    <t>Reddito Imponibile   ……………………………………….</t>
  </si>
  <si>
    <t>Coefficiente di deduzione  ………………………………………….</t>
  </si>
  <si>
    <t>Deduzione spettante  ………………………………………………..</t>
  </si>
  <si>
    <t>Totale deduzioni spettanti   ………………………………..</t>
  </si>
  <si>
    <t>Imposizione fiscale (IRE) Annuale   ………………………</t>
  </si>
  <si>
    <t>ANNUALE</t>
  </si>
  <si>
    <t>Giuseppe Rizzo - Dirigente Unep Termini Imerese</t>
  </si>
  <si>
    <t>giuseppe.rizzo03@giustizia.it</t>
  </si>
  <si>
    <t>giurizzo@virgilio.it</t>
  </si>
  <si>
    <t>MENSILE</t>
  </si>
  <si>
    <t>Valgono le note del foglio "annuale",  evidentemente senza il riferimento al numero dei mesi per i familiari a carico.</t>
  </si>
  <si>
    <t>Per il solo mese di Dicembre   -   Calcolo imposizione sulla Gratifica Annuale</t>
  </si>
  <si>
    <t>Gratifica al Lordo</t>
  </si>
  <si>
    <t>Aliquota massima</t>
  </si>
  <si>
    <t>Imposizione ficale</t>
  </si>
  <si>
    <t>Gratifica al netto</t>
  </si>
  <si>
    <t>In fondo al foglio il computo dell'Ire sulla gratifica annuale da utilizzare a dicembre. Il conteggio è effettuato a parte così come indicato nella suddetta circolare 2.</t>
  </si>
  <si>
    <t xml:space="preserve">A  N  N  O   </t>
  </si>
  <si>
    <t>IMPOSTA SUL REDDITO ( I R E   2005 )</t>
  </si>
  <si>
    <t>Realizzato secondo le direttive della Circolare n. 2 del 03/01/2005 della Agenzia delle Entrate .</t>
  </si>
  <si>
    <t>Gratifica Annuale</t>
  </si>
  <si>
    <t>Importo Annuale</t>
  </si>
  <si>
    <t>Calcolo Aliquota media Tass. Sep.</t>
  </si>
  <si>
    <t>no-tax area</t>
  </si>
  <si>
    <t>family area</t>
  </si>
  <si>
    <t>TASSAZIONE SEPARATA   -   CALCOLO ALIQUOTA MEDIA</t>
  </si>
  <si>
    <t xml:space="preserve">Reddito 2003   </t>
  </si>
  <si>
    <t>Reddito Medio</t>
  </si>
  <si>
    <t>Aliquota Media</t>
  </si>
  <si>
    <t xml:space="preserve">Reddito 2004   </t>
  </si>
  <si>
    <t>Imposizione fiscale (IRE) Mensile   ………………………</t>
  </si>
  <si>
    <t>1° figlio in assenza coniuge</t>
  </si>
  <si>
    <t>Figli portatori di handicap</t>
  </si>
  <si>
    <t>Eventuali</t>
  </si>
  <si>
    <t>1) Coniuge</t>
  </si>
  <si>
    <t>2) Figli o altro n.</t>
  </si>
  <si>
    <t>3) di cui &lt; anni 3 n.</t>
  </si>
  <si>
    <t>6) Percentuale a carico</t>
  </si>
  <si>
    <t xml:space="preserve">4) 1° in ass. coniuge </t>
  </si>
  <si>
    <t>5) Port. handicap n.</t>
  </si>
  <si>
    <r>
      <t xml:space="preserve">E' possibile inserire i dati nelle celle evidenziate in giallo.    Il calcolo delle deduzioni per familiari a carico è automatico in funzione alle indicazioni inserite nel prospetto relativo: indicare per il coniuge a carico &gt;&gt; </t>
    </r>
    <r>
      <rPr>
        <b/>
        <sz val="10"/>
        <color indexed="13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si</t>
    </r>
    <r>
      <rPr>
        <b/>
        <sz val="10"/>
        <color indexed="13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&lt;&lt; ,   ovvero &gt;&gt;  </t>
    </r>
    <r>
      <rPr>
        <b/>
        <sz val="10"/>
        <color indexed="10"/>
        <rFont val="Times New Roman"/>
        <family val="1"/>
      </rPr>
      <t>no</t>
    </r>
    <r>
      <rPr>
        <b/>
        <sz val="10"/>
        <rFont val="Times New Roman"/>
        <family val="1"/>
      </rPr>
      <t xml:space="preserve">  &lt;&lt; sul rigo 1); indicare sul  rigo 2)  il numero numero </t>
    </r>
    <r>
      <rPr>
        <b/>
        <sz val="10"/>
        <color indexed="10"/>
        <rFont val="Times New Roman"/>
        <family val="1"/>
      </rPr>
      <t xml:space="preserve">complessico </t>
    </r>
    <r>
      <rPr>
        <b/>
        <sz val="10"/>
        <rFont val="Times New Roman"/>
        <family val="1"/>
      </rPr>
      <t>delle persone a carico, ivi compresi i figli eventualmente di età inferiore a anni tre, il 1° figlio in assenza del coniuge e eventuali figli portatori di handicap;   sul rigo 3) il numero dei figli di età inferiore ai tre anni (</t>
    </r>
    <r>
      <rPr>
        <b/>
        <sz val="10"/>
        <color indexed="10"/>
        <rFont val="Times New Roman"/>
        <family val="1"/>
      </rPr>
      <t>tranne se portatore di handicap</t>
    </r>
    <r>
      <rPr>
        <b/>
        <sz val="10"/>
        <rFont val="Times New Roman"/>
        <family val="1"/>
      </rPr>
      <t>); sul rigo 4) indicare &gt;&gt;</t>
    </r>
    <r>
      <rPr>
        <b/>
        <sz val="10"/>
        <color indexed="10"/>
        <rFont val="Times New Roman"/>
        <family val="1"/>
      </rPr>
      <t xml:space="preserve">  si  </t>
    </r>
    <r>
      <rPr>
        <b/>
        <sz val="10"/>
        <rFont val="Times New Roman"/>
        <family val="1"/>
      </rPr>
      <t>&lt;&lt; se il primo figlio è in assenza del coniuge (</t>
    </r>
    <r>
      <rPr>
        <b/>
        <sz val="10"/>
        <color indexed="10"/>
        <rFont val="Times New Roman"/>
        <family val="1"/>
      </rPr>
      <t>tranne se portatore di handicap o minore di anni tre</t>
    </r>
    <r>
      <rPr>
        <b/>
        <sz val="10"/>
        <rFont val="Times New Roman"/>
        <family val="1"/>
      </rPr>
      <t>); sul rigo 5) indicare il numero dei figli portatori di handicap (</t>
    </r>
    <r>
      <rPr>
        <b/>
        <sz val="10"/>
        <color indexed="10"/>
        <rFont val="Times New Roman"/>
        <family val="1"/>
      </rPr>
      <t>da non indicare nei righi due e tre</t>
    </r>
    <r>
      <rPr>
        <b/>
        <sz val="10"/>
        <rFont val="Times New Roman"/>
        <family val="1"/>
      </rPr>
      <t>).    Indicare, quindi il numero dei mesi per i quali i familiari sono a carico e la percentuale a carico.   Si ricorda che la deduzione compete dal mese in cui il familiare si trova a carico e fino al mese in cui cessa di esserlo (entrambi compresi)</t>
    </r>
  </si>
  <si>
    <t>e che la percentuale a carico va eventualmente ripartita  tra entrambi i genitori (di solito al 50%)            Perché il familiare sia considerato a carico non deve possedere un reddito complessivo superiore a € 2.840,51 al lordo degli oneri deducibili di cui all'art. 10 T.U.I.R.</t>
  </si>
  <si>
    <t>Presunto  reddito complessivo annuale eventualmente comunicato dal dipendente</t>
  </si>
  <si>
    <t>(si - no)</t>
  </si>
  <si>
    <t>(num.)</t>
  </si>
  <si>
    <t>(si)</t>
  </si>
  <si>
    <t>Attenzione: il calcolo è basato sul presunto reddito complessivo annuale comunicato dal dipendente</t>
  </si>
  <si>
    <t>Figli ed altri familiari   ………………………………………………</t>
  </si>
  <si>
    <t>Coniuge   …………………………………………………………….</t>
  </si>
  <si>
    <t>Totale      ………………………………..</t>
  </si>
  <si>
    <t>Coefficiente di deduzione   …………………………………………………………………….</t>
  </si>
  <si>
    <t>Deduzione effettiva spettante   ………………………………………………………………..</t>
  </si>
  <si>
    <t>Fisso Art. 11</t>
  </si>
  <si>
    <t>Oneri Ded Art. 10</t>
  </si>
  <si>
    <t>Deduz. Art. 11 c. 1</t>
  </si>
  <si>
    <t>Ded. Art. 11 c. 2</t>
  </si>
  <si>
    <t>Reddito Complessivo</t>
  </si>
  <si>
    <t>Totale per calcolo</t>
  </si>
  <si>
    <t>Coefficiente</t>
  </si>
  <si>
    <t>Deduzione teorica massima</t>
  </si>
  <si>
    <t>Deduzione da applicare</t>
  </si>
  <si>
    <t>Fisso</t>
  </si>
  <si>
    <t>Reddito</t>
  </si>
  <si>
    <t>Calcolo</t>
  </si>
  <si>
    <t>Deduzione teorica</t>
  </si>
  <si>
    <t>Deduzione effettiva</t>
  </si>
  <si>
    <t>Figli portatoti di handicap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</si>
  <si>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</si>
  <si>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</si>
  <si>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</si>
  <si>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</si>
  <si>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</si>
  <si>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</si>
  <si>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</si>
  <si>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</si>
  <si>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</si>
  <si>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</si>
  <si>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</si>
  <si>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Gratifica</t>
  </si>
  <si>
    <t>Mese</t>
  </si>
  <si>
    <t xml:space="preserve">&lt; di anni 3     </t>
  </si>
  <si>
    <t>I fogli da Gen a Dic sono collegati e i relativi valori automaticamente vengono riportati sul foglio conguaglio annuale</t>
  </si>
  <si>
    <t>I</t>
  </si>
  <si>
    <t>J</t>
  </si>
  <si>
    <t>K</t>
  </si>
  <si>
    <t>L</t>
  </si>
  <si>
    <t>M</t>
  </si>
  <si>
    <t>N</t>
  </si>
  <si>
    <t>O</t>
  </si>
  <si>
    <t>CONGUAGLIO  ANNUALE</t>
  </si>
  <si>
    <t>H</t>
  </si>
  <si>
    <t>Altri</t>
  </si>
  <si>
    <t>Imposta Versata nell'anno</t>
  </si>
  <si>
    <t>Imposta versata nell'anno …………………………………</t>
  </si>
  <si>
    <t xml:space="preserve"> Versamento Altri …………………………………………..</t>
  </si>
  <si>
    <t xml:space="preserve">  Eventuale differenza  +  /  -    ………………………………</t>
  </si>
  <si>
    <r>
      <t xml:space="preserve">E' possibile inserire i dati nelle celle evidenziate in giallo.    Il calcolo delle deduzioni per familiari a carico è automatico in funzione alle indicazioni inserite nel prospetto relativo: indicare per il coniuge a carico &gt;&gt; </t>
    </r>
    <r>
      <rPr>
        <b/>
        <sz val="10"/>
        <color indexed="13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si</t>
    </r>
    <r>
      <rPr>
        <b/>
        <sz val="10"/>
        <color indexed="13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&lt;&lt; ,   ovvero &gt;&gt;  </t>
    </r>
    <r>
      <rPr>
        <b/>
        <sz val="10"/>
        <color indexed="10"/>
        <rFont val="Times New Roman"/>
        <family val="1"/>
      </rPr>
      <t>no</t>
    </r>
    <r>
      <rPr>
        <b/>
        <sz val="10"/>
        <rFont val="Times New Roman"/>
        <family val="1"/>
      </rPr>
      <t xml:space="preserve">  &lt;&lt; sul rigo 1); indicare sul  rigo 2)  il numero numero </t>
    </r>
    <r>
      <rPr>
        <b/>
        <sz val="10"/>
        <color indexed="10"/>
        <rFont val="Times New Roman"/>
        <family val="1"/>
      </rPr>
      <t xml:space="preserve">complessico </t>
    </r>
    <r>
      <rPr>
        <b/>
        <sz val="10"/>
        <rFont val="Times New Roman"/>
        <family val="1"/>
      </rPr>
      <t>delle persone a carico, ivi compresi i figli eventualmente di età inferiore a anni tre, il 1° figlio in assenza del coniuge e eventuali figli portatori di handicap;   sul rigo 3) il numero dei figli di età inferiore ai tre anni (</t>
    </r>
    <r>
      <rPr>
        <b/>
        <sz val="10"/>
        <color indexed="10"/>
        <rFont val="Times New Roman"/>
        <family val="1"/>
      </rPr>
      <t>tranne se portatore di handicap</t>
    </r>
    <r>
      <rPr>
        <b/>
        <sz val="10"/>
        <rFont val="Times New Roman"/>
        <family val="1"/>
      </rPr>
      <t>); sul rigo 4) indicare &gt;&gt;</t>
    </r>
    <r>
      <rPr>
        <b/>
        <sz val="10"/>
        <color indexed="10"/>
        <rFont val="Times New Roman"/>
        <family val="1"/>
      </rPr>
      <t xml:space="preserve">  si  </t>
    </r>
    <r>
      <rPr>
        <b/>
        <sz val="10"/>
        <rFont val="Times New Roman"/>
        <family val="1"/>
      </rPr>
      <t>&lt;&lt; se il primo figlio è in assenza del coniuge (</t>
    </r>
    <r>
      <rPr>
        <b/>
        <sz val="10"/>
        <color indexed="10"/>
        <rFont val="Times New Roman"/>
        <family val="1"/>
      </rPr>
      <t>tranne se portatore di handicap o minore di anni tre</t>
    </r>
    <r>
      <rPr>
        <b/>
        <sz val="10"/>
        <rFont val="Times New Roman"/>
        <family val="1"/>
      </rPr>
      <t>); sul rigo 5) indicare il numero dei figli portatori di handicap (</t>
    </r>
    <r>
      <rPr>
        <b/>
        <sz val="10"/>
        <color indexed="10"/>
        <rFont val="Times New Roman"/>
        <family val="1"/>
      </rPr>
      <t>da non indicare nei righi due e tre</t>
    </r>
    <r>
      <rPr>
        <b/>
        <sz val="10"/>
        <rFont val="Times New Roman"/>
        <family val="1"/>
      </rPr>
      <t xml:space="preserve">).    Indicare quindi  la percentuale a carico.   Si ricorda che la deduzione compete dal mese in cui il familiare si trova a carico e fino al mese in cui cessa di esserlo (entrambi compresi) e che la percentuale a carico va eventualmente ripartita  tra entrambi i genitori (di solito al 50%)            </t>
    </r>
  </si>
  <si>
    <t>Perché il familiare sia considerato a carico non deve possedere un reddito complessivo superiore a € 2.840,51 al lordo degli oneri deducibili di cui all'art. 10 T.U.I.R.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</si>
  <si>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</si>
  <si>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</si>
  <si>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</si>
  <si>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</si>
  <si>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</si>
  <si>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</si>
  <si>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</si>
  <si>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</si>
  <si>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</si>
  <si>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</si>
  <si>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</si>
  <si>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</si>
  <si>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Il foglio riporta in automatico la sommatoria dei dati inseriti nei singoli mesi. E' possibile aggiungere altri emolumenti e contributi nelle celle evidenziate in giallo.</t>
  </si>
  <si>
    <t>Il reddito degli anni 2003 e 2004 va inserito al netto della deduzione no-tax area</t>
  </si>
  <si>
    <t>I redditi 2003 e 2004 vanno inseriti al netto della no-tax area</t>
  </si>
  <si>
    <t>Il file può essere utilizzato per il calcolo autonomo annuale o mensile, ovvero programmato per tutto l'anno con calcolo automatico del conguaglio fiscale. In quest'ultimo caso basta inserire i dati in ogni foglio "mese". Nel foglio "Conguaglio annuale" , così come nel foglio "Ire annuale" è possibile ricavare l'aliquota media</t>
  </si>
  <si>
    <t>Versione 2.0   del 31/12/2005</t>
  </si>
  <si>
    <t>Aggiornato con la Circolare 31/E del 06/06/2005 Agenzia delle Entrate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</si>
</sst>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* #,##0.0_-;\-* #,##0.0_-;_-* &quot;-&quot;_-;_-@_-"/>
    <numFmt numFmtId="172" formatCode="_-* #,##0.00_-;\-* #,##0.00_-;_-* &quot;-&quot;_-;_-@_-"/>
    <numFmt numFmtId="173" formatCode="0.0%"/>
    <numFmt numFmtId="174" formatCode="d/m/yy"/>
    <numFmt numFmtId="175" formatCode="mmmm\-yy"/>
    <numFmt numFmtId="176" formatCode="00000"/>
    <numFmt numFmtId="177" formatCode="d\ mmmm\ yyyy"/>
    <numFmt numFmtId="178" formatCode="d/m/yyyy"/>
    <numFmt numFmtId="179" formatCode="0_ ;\-0\ "/>
    <numFmt numFmtId="180" formatCode="dd/mm/yy"/>
    <numFmt numFmtId="181" formatCode="0.0"/>
    <numFmt numFmtId="182" formatCode="mm"/>
    <numFmt numFmtId="183" formatCode="mmm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#,##0.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_-* #,##0.0000_-;\-* #,##0.0000_-;_-* &quot;-&quot;????_-;_-@_-"/>
    <numFmt numFmtId="193" formatCode="yyyy"/>
    <numFmt numFmtId="194" formatCode="[$-410]dddd\ d\ mmmm\ yyyy"/>
    <numFmt numFmtId="195" formatCode="mm/yyyy"/>
    <numFmt numFmtId="196" formatCode="mmm/yyyy"/>
    <numFmt numFmtId="197" formatCode="mmm\-yyyy"/>
  </numFmts>
  <fonts count="39"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9"/>
      <color indexed="10"/>
      <name val="Amaz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ahoma"/>
      <family val="2"/>
    </font>
    <font>
      <sz val="8"/>
      <color indexed="13"/>
      <name val="Tahoma"/>
      <family val="2"/>
    </font>
    <font>
      <b/>
      <i/>
      <sz val="8"/>
      <color indexed="10"/>
      <name val="Times New Roman"/>
      <family val="1"/>
    </font>
    <font>
      <b/>
      <i/>
      <sz val="8"/>
      <color indexed="10"/>
      <name val="Rockwell"/>
      <family val="1"/>
    </font>
    <font>
      <b/>
      <sz val="10"/>
      <color indexed="10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49"/>
      <name val="Times New Roman"/>
      <family val="1"/>
    </font>
    <font>
      <b/>
      <sz val="11"/>
      <color indexed="49"/>
      <name val="Times New Roman"/>
      <family val="1"/>
    </font>
    <font>
      <b/>
      <sz val="8"/>
      <color indexed="15"/>
      <name val="Times New Roman"/>
      <family val="1"/>
    </font>
    <font>
      <b/>
      <sz val="10"/>
      <color indexed="15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41"/>
      <name val="Times New Roman"/>
      <family val="1"/>
    </font>
    <font>
      <b/>
      <i/>
      <sz val="12"/>
      <color indexed="13"/>
      <name val="Times New Roman"/>
      <family val="1"/>
    </font>
    <font>
      <b/>
      <i/>
      <sz val="10"/>
      <color indexed="18"/>
      <name val="Times New Roman"/>
      <family val="1"/>
    </font>
    <font>
      <i/>
      <sz val="10"/>
      <color indexed="18"/>
      <name val="Times New Roman"/>
      <family val="1"/>
    </font>
    <font>
      <b/>
      <i/>
      <sz val="11"/>
      <name val="Times New Roman"/>
      <family val="1"/>
    </font>
    <font>
      <b/>
      <i/>
      <sz val="11"/>
      <color indexed="41"/>
      <name val="Times New Roman"/>
      <family val="1"/>
    </font>
    <font>
      <sz val="6"/>
      <name val="Times New Roman"/>
      <family val="1"/>
    </font>
    <font>
      <b/>
      <sz val="10"/>
      <color indexed="41"/>
      <name val="Times New Roman"/>
      <family val="1"/>
    </font>
    <font>
      <b/>
      <sz val="24"/>
      <color indexed="15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Times New Roman"/>
      <family val="0"/>
    </font>
    <font>
      <b/>
      <sz val="10"/>
      <color indexed="43"/>
      <name val="Times New Roman"/>
      <family val="1"/>
    </font>
    <font>
      <b/>
      <i/>
      <sz val="26"/>
      <color indexed="12"/>
      <name val="Times New Roman"/>
      <family val="1"/>
    </font>
    <font>
      <b/>
      <i/>
      <sz val="10"/>
      <color indexed="41"/>
      <name val="Times New Roman"/>
      <family val="1"/>
    </font>
    <font>
      <i/>
      <sz val="10"/>
      <color indexed="41"/>
      <name val="Times New Roman"/>
      <family val="1"/>
    </font>
    <font>
      <b/>
      <i/>
      <sz val="11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0"/>
      <color indexed="1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</fills>
  <borders count="103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>
        <color indexed="12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/>
      <right style="medium"/>
      <top style="medium"/>
      <bottom style="medium"/>
    </border>
    <border>
      <left style="dashed">
        <color indexed="10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 style="dashed">
        <color indexed="10"/>
      </right>
      <top style="dashed">
        <color indexed="10"/>
      </top>
      <bottom style="dashed">
        <color indexed="1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5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Protection="1">
      <alignment/>
      <protection hidden="1"/>
    </xf>
    <xf numFmtId="43" fontId="0" fillId="0" borderId="0" xfId="18" applyAlignment="1" applyProtection="1">
      <alignment/>
      <protection hidden="1"/>
    </xf>
    <xf numFmtId="0" fontId="0" fillId="0" borderId="0" xfId="22" applyProtection="1">
      <alignment/>
      <protection/>
    </xf>
    <xf numFmtId="0" fontId="6" fillId="0" borderId="0" xfId="22" applyFont="1" applyProtection="1">
      <alignment/>
      <protection hidden="1"/>
    </xf>
    <xf numFmtId="43" fontId="6" fillId="0" borderId="0" xfId="18" applyFont="1" applyAlignment="1" applyProtection="1">
      <alignment/>
      <protection hidden="1"/>
    </xf>
    <xf numFmtId="43" fontId="0" fillId="2" borderId="1" xfId="18" applyFont="1" applyFill="1" applyBorder="1" applyAlignment="1" applyProtection="1">
      <alignment/>
      <protection/>
    </xf>
    <xf numFmtId="43" fontId="0" fillId="2" borderId="2" xfId="18" applyFont="1" applyFill="1" applyBorder="1" applyAlignment="1" applyProtection="1">
      <alignment/>
      <protection/>
    </xf>
    <xf numFmtId="189" fontId="0" fillId="2" borderId="2" xfId="18" applyNumberFormat="1" applyFont="1" applyFill="1" applyBorder="1" applyAlignment="1" applyProtection="1">
      <alignment/>
      <protection/>
    </xf>
    <xf numFmtId="0" fontId="12" fillId="0" borderId="0" xfId="22" applyFont="1" applyProtection="1">
      <alignment/>
      <protection/>
    </xf>
    <xf numFmtId="43" fontId="0" fillId="0" borderId="0" xfId="18" applyAlignment="1" applyProtection="1">
      <alignment/>
      <protection/>
    </xf>
    <xf numFmtId="0" fontId="6" fillId="0" borderId="0" xfId="20" applyFont="1" applyProtection="1">
      <alignment/>
      <protection/>
    </xf>
    <xf numFmtId="0" fontId="0" fillId="0" borderId="0" xfId="0" applyAlignment="1" applyProtection="1">
      <alignment/>
      <protection/>
    </xf>
    <xf numFmtId="43" fontId="0" fillId="3" borderId="2" xfId="18" applyFont="1" applyFill="1" applyBorder="1" applyAlignment="1" applyProtection="1">
      <alignment/>
      <protection locked="0"/>
    </xf>
    <xf numFmtId="43" fontId="0" fillId="4" borderId="1" xfId="18" applyFont="1" applyFill="1" applyBorder="1" applyAlignment="1" applyProtection="1">
      <alignment/>
      <protection/>
    </xf>
    <xf numFmtId="43" fontId="0" fillId="4" borderId="2" xfId="18" applyFont="1" applyFill="1" applyBorder="1" applyAlignment="1" applyProtection="1">
      <alignment/>
      <protection/>
    </xf>
    <xf numFmtId="189" fontId="0" fillId="4" borderId="2" xfId="18" applyNumberFormat="1" applyFont="1" applyFill="1" applyBorder="1" applyAlignment="1" applyProtection="1">
      <alignment/>
      <protection/>
    </xf>
    <xf numFmtId="43" fontId="7" fillId="5" borderId="2" xfId="18" applyFont="1" applyFill="1" applyBorder="1" applyAlignment="1" applyProtection="1">
      <alignment horizontal="center" vertical="center" wrapText="1"/>
      <protection/>
    </xf>
    <xf numFmtId="43" fontId="0" fillId="6" borderId="1" xfId="18" applyFont="1" applyFill="1" applyBorder="1" applyAlignment="1" applyProtection="1">
      <alignment/>
      <protection/>
    </xf>
    <xf numFmtId="43" fontId="0" fillId="6" borderId="2" xfId="18" applyFont="1" applyFill="1" applyBorder="1" applyAlignment="1" applyProtection="1">
      <alignment/>
      <protection/>
    </xf>
    <xf numFmtId="189" fontId="0" fillId="6" borderId="2" xfId="18" applyNumberFormat="1" applyFont="1" applyFill="1" applyBorder="1" applyAlignment="1" applyProtection="1">
      <alignment/>
      <protection/>
    </xf>
    <xf numFmtId="43" fontId="0" fillId="5" borderId="1" xfId="18" applyFont="1" applyFill="1" applyBorder="1" applyAlignment="1" applyProtection="1">
      <alignment/>
      <protection/>
    </xf>
    <xf numFmtId="43" fontId="0" fillId="5" borderId="2" xfId="18" applyFont="1" applyFill="1" applyBorder="1" applyAlignment="1" applyProtection="1">
      <alignment/>
      <protection/>
    </xf>
    <xf numFmtId="189" fontId="0" fillId="5" borderId="2" xfId="18" applyNumberFormat="1" applyFont="1" applyFill="1" applyBorder="1" applyAlignment="1" applyProtection="1">
      <alignment/>
      <protection/>
    </xf>
    <xf numFmtId="0" fontId="0" fillId="7" borderId="0" xfId="22" applyFill="1" applyProtection="1">
      <alignment/>
      <protection/>
    </xf>
    <xf numFmtId="43" fontId="11" fillId="7" borderId="0" xfId="18" applyFont="1" applyFill="1" applyBorder="1" applyAlignment="1" applyProtection="1">
      <alignment/>
      <protection/>
    </xf>
    <xf numFmtId="189" fontId="10" fillId="7" borderId="0" xfId="18" applyNumberFormat="1" applyFont="1" applyFill="1" applyBorder="1" applyAlignment="1" applyProtection="1">
      <alignment/>
      <protection/>
    </xf>
    <xf numFmtId="43" fontId="10" fillId="7" borderId="0" xfId="18" applyFont="1" applyFill="1" applyBorder="1" applyAlignment="1" applyProtection="1">
      <alignment/>
      <protection/>
    </xf>
    <xf numFmtId="0" fontId="10" fillId="7" borderId="0" xfId="0" applyFont="1" applyFill="1" applyAlignment="1" applyProtection="1">
      <alignment/>
      <protection/>
    </xf>
    <xf numFmtId="0" fontId="0" fillId="2" borderId="2" xfId="22" applyFont="1" applyFill="1" applyBorder="1" applyAlignment="1" applyProtection="1">
      <alignment horizontal="center" vertical="center" wrapText="1"/>
      <protection/>
    </xf>
    <xf numFmtId="0" fontId="6" fillId="8" borderId="3" xfId="22" applyFont="1" applyFill="1" applyBorder="1" applyAlignment="1" applyProtection="1">
      <alignment horizontal="center"/>
      <protection/>
    </xf>
    <xf numFmtId="2" fontId="0" fillId="8" borderId="1" xfId="22" applyNumberFormat="1" applyFill="1" applyBorder="1" applyProtection="1">
      <alignment/>
      <protection/>
    </xf>
    <xf numFmtId="43" fontId="0" fillId="8" borderId="2" xfId="18" applyFill="1" applyBorder="1" applyAlignment="1" applyProtection="1">
      <alignment/>
      <protection/>
    </xf>
    <xf numFmtId="0" fontId="0" fillId="8" borderId="4" xfId="22" applyFill="1" applyBorder="1" applyAlignment="1" applyProtection="1">
      <alignment horizontal="center"/>
      <protection/>
    </xf>
    <xf numFmtId="43" fontId="0" fillId="8" borderId="5" xfId="18" applyFill="1" applyBorder="1" applyAlignment="1" applyProtection="1">
      <alignment horizontal="center"/>
      <protection/>
    </xf>
    <xf numFmtId="43" fontId="0" fillId="8" borderId="6" xfId="18" applyFill="1" applyBorder="1" applyAlignment="1" applyProtection="1">
      <alignment horizontal="center"/>
      <protection/>
    </xf>
    <xf numFmtId="43" fontId="0" fillId="8" borderId="7" xfId="18" applyFill="1" applyBorder="1" applyAlignment="1" applyProtection="1">
      <alignment horizontal="center"/>
      <protection/>
    </xf>
    <xf numFmtId="43" fontId="0" fillId="8" borderId="1" xfId="18" applyFill="1" applyBorder="1" applyAlignment="1" applyProtection="1">
      <alignment/>
      <protection/>
    </xf>
    <xf numFmtId="43" fontId="0" fillId="8" borderId="2" xfId="18" applyFont="1" applyFill="1" applyBorder="1" applyAlignment="1" applyProtection="1">
      <alignment/>
      <protection/>
    </xf>
    <xf numFmtId="43" fontId="0" fillId="8" borderId="8" xfId="18" applyFill="1" applyBorder="1" applyAlignment="1" applyProtection="1">
      <alignment/>
      <protection/>
    </xf>
    <xf numFmtId="0" fontId="0" fillId="8" borderId="9" xfId="22" applyFill="1" applyBorder="1" applyProtection="1">
      <alignment/>
      <protection/>
    </xf>
    <xf numFmtId="0" fontId="0" fillId="8" borderId="10" xfId="22" applyFill="1" applyBorder="1" applyAlignment="1" applyProtection="1">
      <alignment horizontal="center"/>
      <protection/>
    </xf>
    <xf numFmtId="0" fontId="0" fillId="9" borderId="0" xfId="22" applyFill="1" applyProtection="1">
      <alignment/>
      <protection hidden="1"/>
    </xf>
    <xf numFmtId="0" fontId="4" fillId="10" borderId="0" xfId="22" applyFont="1" applyFill="1" applyProtection="1">
      <alignment/>
      <protection hidden="1"/>
    </xf>
    <xf numFmtId="0" fontId="7" fillId="7" borderId="9" xfId="22" applyFont="1" applyFill="1" applyBorder="1" applyAlignment="1" applyProtection="1">
      <alignment horizontal="center"/>
      <protection/>
    </xf>
    <xf numFmtId="0" fontId="4" fillId="10" borderId="11" xfId="22" applyFont="1" applyFill="1" applyBorder="1" applyProtection="1">
      <alignment/>
      <protection hidden="1"/>
    </xf>
    <xf numFmtId="0" fontId="4" fillId="10" borderId="12" xfId="22" applyFont="1" applyFill="1" applyBorder="1" applyProtection="1">
      <alignment/>
      <protection hidden="1"/>
    </xf>
    <xf numFmtId="0" fontId="4" fillId="10" borderId="13" xfId="22" applyFont="1" applyFill="1" applyBorder="1" applyProtection="1">
      <alignment/>
      <protection hidden="1"/>
    </xf>
    <xf numFmtId="0" fontId="4" fillId="10" borderId="14" xfId="22" applyFont="1" applyFill="1" applyBorder="1" applyProtection="1">
      <alignment/>
      <protection hidden="1"/>
    </xf>
    <xf numFmtId="0" fontId="4" fillId="10" borderId="15" xfId="22" applyFont="1" applyFill="1" applyBorder="1" applyProtection="1">
      <alignment/>
      <protection hidden="1"/>
    </xf>
    <xf numFmtId="0" fontId="4" fillId="10" borderId="16" xfId="22" applyFont="1" applyFill="1" applyBorder="1" applyProtection="1">
      <alignment/>
      <protection hidden="1"/>
    </xf>
    <xf numFmtId="0" fontId="4" fillId="10" borderId="17" xfId="22" applyFont="1" applyFill="1" applyBorder="1" applyProtection="1">
      <alignment/>
      <protection hidden="1"/>
    </xf>
    <xf numFmtId="0" fontId="4" fillId="10" borderId="18" xfId="22" applyFont="1" applyFill="1" applyBorder="1" applyProtection="1">
      <alignment/>
      <protection hidden="1"/>
    </xf>
    <xf numFmtId="0" fontId="4" fillId="10" borderId="19" xfId="22" applyFont="1" applyFill="1" applyBorder="1" applyProtection="1">
      <alignment/>
      <protection hidden="1"/>
    </xf>
    <xf numFmtId="0" fontId="15" fillId="9" borderId="0" xfId="22" applyFont="1" applyFill="1" applyAlignment="1" applyProtection="1">
      <alignment horizontal="center"/>
      <protection hidden="1"/>
    </xf>
    <xf numFmtId="43" fontId="13" fillId="11" borderId="4" xfId="18" applyFont="1" applyFill="1" applyBorder="1" applyAlignment="1" applyProtection="1">
      <alignment/>
      <protection/>
    </xf>
    <xf numFmtId="43" fontId="17" fillId="9" borderId="1" xfId="18" applyFont="1" applyFill="1" applyBorder="1" applyAlignment="1" applyProtection="1">
      <alignment/>
      <protection/>
    </xf>
    <xf numFmtId="43" fontId="17" fillId="9" borderId="2" xfId="18" applyFont="1" applyFill="1" applyBorder="1" applyAlignment="1" applyProtection="1">
      <alignment/>
      <protection/>
    </xf>
    <xf numFmtId="43" fontId="17" fillId="9" borderId="2" xfId="22" applyNumberFormat="1" applyFont="1" applyFill="1" applyBorder="1" applyProtection="1">
      <alignment/>
      <protection/>
    </xf>
    <xf numFmtId="0" fontId="17" fillId="9" borderId="2" xfId="22" applyFont="1" applyFill="1" applyBorder="1" applyProtection="1">
      <alignment/>
      <protection/>
    </xf>
    <xf numFmtId="0" fontId="4" fillId="3" borderId="9" xfId="22" applyFont="1" applyFill="1" applyBorder="1" applyAlignment="1" applyProtection="1">
      <alignment horizontal="center"/>
      <protection locked="0"/>
    </xf>
    <xf numFmtId="0" fontId="4" fillId="3" borderId="10" xfId="22" applyFont="1" applyFill="1" applyBorder="1" applyAlignment="1" applyProtection="1">
      <alignment horizontal="center"/>
      <protection locked="0"/>
    </xf>
    <xf numFmtId="0" fontId="4" fillId="3" borderId="20" xfId="22" applyFont="1" applyFill="1" applyBorder="1" applyAlignment="1" applyProtection="1">
      <alignment horizontal="center"/>
      <protection locked="0"/>
    </xf>
    <xf numFmtId="43" fontId="4" fillId="10" borderId="14" xfId="18" applyFont="1" applyFill="1" applyBorder="1" applyAlignment="1" applyProtection="1">
      <alignment/>
      <protection hidden="1"/>
    </xf>
    <xf numFmtId="43" fontId="4" fillId="10" borderId="17" xfId="18" applyFont="1" applyFill="1" applyBorder="1" applyAlignment="1" applyProtection="1">
      <alignment/>
      <protection hidden="1"/>
    </xf>
    <xf numFmtId="0" fontId="0" fillId="9" borderId="0" xfId="0" applyFill="1" applyAlignment="1">
      <alignment/>
    </xf>
    <xf numFmtId="0" fontId="0" fillId="7" borderId="21" xfId="22" applyFont="1" applyFill="1" applyBorder="1" applyProtection="1">
      <alignment/>
      <protection/>
    </xf>
    <xf numFmtId="43" fontId="4" fillId="10" borderId="22" xfId="18" applyFont="1" applyFill="1" applyBorder="1" applyAlignment="1" applyProtection="1">
      <alignment/>
      <protection hidden="1"/>
    </xf>
    <xf numFmtId="0" fontId="4" fillId="3" borderId="23" xfId="22" applyFont="1" applyFill="1" applyBorder="1" applyAlignment="1" applyProtection="1">
      <alignment horizontal="center"/>
      <protection hidden="1"/>
    </xf>
    <xf numFmtId="0" fontId="4" fillId="0" borderId="23" xfId="22" applyFont="1" applyBorder="1" applyAlignment="1" applyProtection="1">
      <alignment horizontal="center"/>
      <protection hidden="1"/>
    </xf>
    <xf numFmtId="0" fontId="0" fillId="12" borderId="2" xfId="22" applyFill="1" applyBorder="1" applyAlignment="1" applyProtection="1">
      <alignment horizontal="center"/>
      <protection hidden="1"/>
    </xf>
    <xf numFmtId="0" fontId="0" fillId="12" borderId="2" xfId="22" applyFont="1" applyFill="1" applyBorder="1" applyAlignment="1" applyProtection="1">
      <alignment horizontal="center"/>
      <protection hidden="1"/>
    </xf>
    <xf numFmtId="0" fontId="0" fillId="0" borderId="0" xfId="22" applyFont="1">
      <alignment/>
      <protection/>
    </xf>
    <xf numFmtId="0" fontId="0" fillId="9" borderId="0" xfId="0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4" fillId="3" borderId="6" xfId="0" applyFont="1" applyFill="1" applyBorder="1" applyAlignment="1" applyProtection="1">
      <alignment horizontal="center"/>
      <protection hidden="1" locked="0"/>
    </xf>
    <xf numFmtId="0" fontId="4" fillId="6" borderId="0" xfId="0" applyFont="1" applyFill="1" applyAlignment="1" applyProtection="1">
      <alignment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right"/>
      <protection hidden="1"/>
    </xf>
    <xf numFmtId="0" fontId="4" fillId="3" borderId="0" xfId="0" applyFont="1" applyFill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/>
    </xf>
    <xf numFmtId="0" fontId="4" fillId="3" borderId="2" xfId="0" applyFont="1" applyFill="1" applyBorder="1" applyAlignment="1" applyProtection="1">
      <alignment/>
      <protection hidden="1" locked="0"/>
    </xf>
    <xf numFmtId="0" fontId="4" fillId="3" borderId="2" xfId="0" applyFont="1" applyFill="1" applyBorder="1" applyAlignment="1" applyProtection="1">
      <alignment horizontal="center"/>
      <protection hidden="1" locked="0"/>
    </xf>
    <xf numFmtId="0" fontId="0" fillId="9" borderId="0" xfId="0" applyFill="1" applyAlignment="1" applyProtection="1">
      <alignment horizontal="center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4" fillId="8" borderId="2" xfId="0" applyFont="1" applyFill="1" applyBorder="1" applyAlignment="1" applyProtection="1">
      <alignment/>
      <protection hidden="1"/>
    </xf>
    <xf numFmtId="43" fontId="4" fillId="3" borderId="2" xfId="18" applyFont="1" applyFill="1" applyBorder="1" applyAlignment="1" applyProtection="1">
      <alignment/>
      <protection hidden="1" locked="0"/>
    </xf>
    <xf numFmtId="0" fontId="4" fillId="4" borderId="2" xfId="0" applyFont="1" applyFill="1" applyBorder="1" applyAlignment="1" applyProtection="1">
      <alignment/>
      <protection hidden="1"/>
    </xf>
    <xf numFmtId="0" fontId="4" fillId="4" borderId="2" xfId="0" applyFont="1" applyFill="1" applyBorder="1" applyAlignment="1" applyProtection="1">
      <alignment horizontal="right"/>
      <protection hidden="1"/>
    </xf>
    <xf numFmtId="0" fontId="4" fillId="8" borderId="2" xfId="0" applyFont="1" applyFill="1" applyBorder="1" applyAlignment="1" applyProtection="1">
      <alignment horizontal="right"/>
      <protection hidden="1"/>
    </xf>
    <xf numFmtId="43" fontId="4" fillId="8" borderId="2" xfId="18" applyFont="1" applyFill="1" applyBorder="1" applyAlignment="1" applyProtection="1">
      <alignment/>
      <protection hidden="1"/>
    </xf>
    <xf numFmtId="189" fontId="4" fillId="6" borderId="2" xfId="18" applyNumberFormat="1" applyFont="1" applyFill="1" applyBorder="1" applyAlignment="1" applyProtection="1">
      <alignment/>
      <protection hidden="1"/>
    </xf>
    <xf numFmtId="43" fontId="4" fillId="6" borderId="2" xfId="18" applyFont="1" applyFill="1" applyBorder="1" applyAlignment="1" applyProtection="1">
      <alignment/>
      <protection hidden="1"/>
    </xf>
    <xf numFmtId="0" fontId="4" fillId="8" borderId="0" xfId="0" applyFont="1" applyFill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right"/>
      <protection hidden="1"/>
    </xf>
    <xf numFmtId="189" fontId="4" fillId="8" borderId="2" xfId="18" applyNumberFormat="1" applyFont="1" applyFill="1" applyBorder="1" applyAlignment="1" applyProtection="1">
      <alignment/>
      <protection hidden="1"/>
    </xf>
    <xf numFmtId="0" fontId="18" fillId="5" borderId="2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/>
      <protection hidden="1"/>
    </xf>
    <xf numFmtId="43" fontId="4" fillId="5" borderId="2" xfId="18" applyFont="1" applyFill="1" applyBorder="1" applyAlignment="1" applyProtection="1">
      <alignment/>
      <protection hidden="1"/>
    </xf>
    <xf numFmtId="43" fontId="4" fillId="3" borderId="2" xfId="18" applyFont="1" applyFill="1" applyBorder="1" applyAlignment="1" applyProtection="1">
      <alignment horizontal="center"/>
      <protection hidden="1" locked="0"/>
    </xf>
    <xf numFmtId="43" fontId="0" fillId="3" borderId="2" xfId="22" applyNumberFormat="1" applyFill="1" applyBorder="1" applyProtection="1">
      <alignment/>
      <protection locked="0"/>
    </xf>
    <xf numFmtId="0" fontId="4" fillId="10" borderId="0" xfId="22" applyFont="1" applyFill="1" applyBorder="1" applyProtection="1">
      <alignment/>
      <protection hidden="1"/>
    </xf>
    <xf numFmtId="43" fontId="4" fillId="10" borderId="0" xfId="18" applyFont="1" applyFill="1" applyBorder="1" applyAlignment="1" applyProtection="1">
      <alignment/>
      <protection hidden="1"/>
    </xf>
    <xf numFmtId="0" fontId="0" fillId="13" borderId="2" xfId="22" applyFill="1" applyBorder="1" applyAlignment="1" applyProtection="1">
      <alignment horizontal="center"/>
      <protection hidden="1"/>
    </xf>
    <xf numFmtId="0" fontId="0" fillId="7" borderId="2" xfId="22" applyFont="1" applyFill="1" applyBorder="1" applyProtection="1">
      <alignment/>
      <protection/>
    </xf>
    <xf numFmtId="0" fontId="0" fillId="13" borderId="2" xfId="22" applyFont="1" applyFill="1" applyBorder="1" applyAlignment="1" applyProtection="1">
      <alignment horizontal="center"/>
      <protection hidden="1"/>
    </xf>
    <xf numFmtId="0" fontId="0" fillId="7" borderId="2" xfId="22" applyFill="1" applyBorder="1" applyAlignment="1" applyProtection="1">
      <alignment horizontal="center"/>
      <protection hidden="1"/>
    </xf>
    <xf numFmtId="0" fontId="0" fillId="8" borderId="0" xfId="0" applyFill="1" applyBorder="1" applyAlignment="1">
      <alignment horizontal="center"/>
    </xf>
    <xf numFmtId="43" fontId="4" fillId="4" borderId="24" xfId="18" applyFont="1" applyFill="1" applyBorder="1" applyAlignment="1" applyProtection="1">
      <alignment/>
      <protection hidden="1"/>
    </xf>
    <xf numFmtId="0" fontId="4" fillId="8" borderId="25" xfId="0" applyFont="1" applyFill="1" applyBorder="1" applyAlignment="1" applyProtection="1">
      <alignment/>
      <protection hidden="1"/>
    </xf>
    <xf numFmtId="0" fontId="6" fillId="8" borderId="2" xfId="22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Border="1" applyAlignment="1" applyProtection="1">
      <alignment horizontal="center"/>
      <protection hidden="1"/>
    </xf>
    <xf numFmtId="0" fontId="27" fillId="4" borderId="0" xfId="0" applyFont="1" applyFill="1" applyBorder="1" applyAlignment="1" applyProtection="1">
      <alignment horizontal="center"/>
      <protection hidden="1" locked="0"/>
    </xf>
    <xf numFmtId="0" fontId="4" fillId="8" borderId="26" xfId="0" applyFont="1" applyFill="1" applyBorder="1" applyAlignment="1" applyProtection="1">
      <alignment/>
      <protection hidden="1"/>
    </xf>
    <xf numFmtId="43" fontId="4" fillId="3" borderId="27" xfId="18" applyFont="1" applyFill="1" applyBorder="1" applyAlignment="1" applyProtection="1">
      <alignment/>
      <protection hidden="1" locked="0"/>
    </xf>
    <xf numFmtId="0" fontId="4" fillId="8" borderId="28" xfId="0" applyFont="1" applyFill="1" applyBorder="1" applyAlignment="1" applyProtection="1">
      <alignment/>
      <protection hidden="1"/>
    </xf>
    <xf numFmtId="43" fontId="4" fillId="3" borderId="29" xfId="18" applyFont="1" applyFill="1" applyBorder="1" applyAlignment="1" applyProtection="1">
      <alignment/>
      <protection hidden="1" locked="0"/>
    </xf>
    <xf numFmtId="0" fontId="4" fillId="3" borderId="30" xfId="0" applyFont="1" applyFill="1" applyBorder="1" applyAlignment="1" applyProtection="1">
      <alignment/>
      <protection hidden="1" locked="0"/>
    </xf>
    <xf numFmtId="43" fontId="4" fillId="3" borderId="31" xfId="18" applyFont="1" applyFill="1" applyBorder="1" applyAlignment="1" applyProtection="1">
      <alignment/>
      <protection hidden="1" locked="0"/>
    </xf>
    <xf numFmtId="43" fontId="4" fillId="8" borderId="32" xfId="18" applyFont="1" applyFill="1" applyBorder="1" applyAlignment="1" applyProtection="1">
      <alignment/>
      <protection hidden="1"/>
    </xf>
    <xf numFmtId="0" fontId="4" fillId="8" borderId="33" xfId="0" applyFont="1" applyFill="1" applyBorder="1" applyAlignment="1" applyProtection="1">
      <alignment horizontal="right"/>
      <protection hidden="1"/>
    </xf>
    <xf numFmtId="0" fontId="4" fillId="4" borderId="34" xfId="0" applyFont="1" applyFill="1" applyBorder="1" applyAlignment="1" applyProtection="1">
      <alignment horizontal="right"/>
      <protection hidden="1"/>
    </xf>
    <xf numFmtId="0" fontId="4" fillId="4" borderId="26" xfId="0" applyFont="1" applyFill="1" applyBorder="1" applyAlignment="1" applyProtection="1">
      <alignment/>
      <protection hidden="1"/>
    </xf>
    <xf numFmtId="0" fontId="4" fillId="4" borderId="28" xfId="0" applyFont="1" applyFill="1" applyBorder="1" applyAlignment="1" applyProtection="1">
      <alignment/>
      <protection hidden="1"/>
    </xf>
    <xf numFmtId="43" fontId="4" fillId="3" borderId="11" xfId="18" applyFont="1" applyFill="1" applyBorder="1" applyAlignment="1" applyProtection="1">
      <alignment/>
      <protection hidden="1" locked="0"/>
    </xf>
    <xf numFmtId="43" fontId="4" fillId="3" borderId="14" xfId="18" applyFont="1" applyFill="1" applyBorder="1" applyAlignment="1" applyProtection="1">
      <alignment/>
      <protection hidden="1" locked="0"/>
    </xf>
    <xf numFmtId="43" fontId="4" fillId="3" borderId="35" xfId="18" applyFont="1" applyFill="1" applyBorder="1" applyAlignment="1" applyProtection="1">
      <alignment/>
      <protection hidden="1" locked="0"/>
    </xf>
    <xf numFmtId="43" fontId="4" fillId="4" borderId="36" xfId="18" applyFont="1" applyFill="1" applyBorder="1" applyAlignment="1" applyProtection="1">
      <alignment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4" fillId="3" borderId="27" xfId="0" applyFont="1" applyFill="1" applyBorder="1" applyAlignment="1" applyProtection="1">
      <alignment horizontal="center"/>
      <protection hidden="1" locked="0"/>
    </xf>
    <xf numFmtId="0" fontId="4" fillId="3" borderId="29" xfId="0" applyFont="1" applyFill="1" applyBorder="1" applyAlignment="1" applyProtection="1">
      <alignment horizontal="center"/>
      <protection hidden="1" locked="0"/>
    </xf>
    <xf numFmtId="0" fontId="4" fillId="3" borderId="31" xfId="0" applyFont="1" applyFill="1" applyBorder="1" applyAlignment="1" applyProtection="1">
      <alignment horizontal="center"/>
      <protection hidden="1" locked="0"/>
    </xf>
    <xf numFmtId="0" fontId="0" fillId="0" borderId="0" xfId="21" applyFont="1" applyProtection="1">
      <alignment/>
      <protection/>
    </xf>
    <xf numFmtId="0" fontId="6" fillId="0" borderId="0" xfId="21" applyFont="1" applyProtection="1">
      <alignment/>
      <protection/>
    </xf>
    <xf numFmtId="0" fontId="7" fillId="2" borderId="2" xfId="22" applyFont="1" applyFill="1" applyBorder="1" applyAlignment="1">
      <alignment horizontal="center" vertical="center" wrapText="1"/>
      <protection/>
    </xf>
    <xf numFmtId="0" fontId="7" fillId="5" borderId="2" xfId="22" applyFont="1" applyFill="1" applyBorder="1" applyAlignment="1">
      <alignment horizontal="center" vertical="center" wrapText="1"/>
      <protection/>
    </xf>
    <xf numFmtId="0" fontId="16" fillId="9" borderId="2" xfId="22" applyFont="1" applyFill="1" applyBorder="1" applyAlignment="1">
      <alignment horizontal="center" vertical="center" wrapText="1"/>
      <protection/>
    </xf>
    <xf numFmtId="41" fontId="4" fillId="3" borderId="2" xfId="22" applyNumberFormat="1" applyFont="1" applyFill="1" applyBorder="1" applyAlignment="1" applyProtection="1">
      <alignment horizontal="center"/>
      <protection hidden="1"/>
    </xf>
    <xf numFmtId="0" fontId="0" fillId="13" borderId="2" xfId="22" applyFont="1" applyFill="1" applyBorder="1" applyAlignment="1">
      <alignment horizontal="center" vertical="center" wrapText="1"/>
      <protection/>
    </xf>
    <xf numFmtId="0" fontId="0" fillId="13" borderId="6" xfId="22" applyFont="1" applyFill="1" applyBorder="1" applyAlignment="1">
      <alignment horizontal="center" vertical="center" wrapText="1"/>
      <protection/>
    </xf>
    <xf numFmtId="41" fontId="4" fillId="3" borderId="6" xfId="22" applyNumberFormat="1" applyFont="1" applyFill="1" applyBorder="1" applyAlignment="1" applyProtection="1">
      <alignment horizontal="center"/>
      <protection hidden="1"/>
    </xf>
    <xf numFmtId="0" fontId="0" fillId="5" borderId="2" xfId="21" applyFont="1" applyFill="1" applyBorder="1" applyProtection="1">
      <alignment/>
      <protection/>
    </xf>
    <xf numFmtId="0" fontId="0" fillId="13" borderId="24" xfId="22" applyFont="1" applyFill="1" applyBorder="1" applyAlignment="1">
      <alignment horizontal="center" vertical="center" wrapText="1"/>
      <protection/>
    </xf>
    <xf numFmtId="0" fontId="0" fillId="4" borderId="0" xfId="21" applyFont="1" applyFill="1" applyProtection="1">
      <alignment/>
      <protection/>
    </xf>
    <xf numFmtId="0" fontId="0" fillId="4" borderId="0" xfId="0" applyFill="1" applyAlignment="1">
      <alignment/>
    </xf>
    <xf numFmtId="0" fontId="0" fillId="4" borderId="0" xfId="22" applyFill="1">
      <alignment/>
      <protection/>
    </xf>
    <xf numFmtId="2" fontId="0" fillId="8" borderId="2" xfId="22" applyNumberFormat="1" applyFill="1" applyBorder="1" applyProtection="1">
      <alignment/>
      <protection/>
    </xf>
    <xf numFmtId="0" fontId="0" fillId="8" borderId="2" xfId="22" applyFill="1" applyBorder="1" applyAlignment="1" applyProtection="1">
      <alignment horizontal="center"/>
      <protection/>
    </xf>
    <xf numFmtId="43" fontId="0" fillId="8" borderId="2" xfId="18" applyFill="1" applyBorder="1" applyAlignment="1" applyProtection="1">
      <alignment horizontal="center"/>
      <protection/>
    </xf>
    <xf numFmtId="43" fontId="4" fillId="10" borderId="2" xfId="18" applyFon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/>
    </xf>
    <xf numFmtId="0" fontId="6" fillId="4" borderId="0" xfId="21" applyFont="1" applyFill="1" applyProtection="1">
      <alignment/>
      <protection/>
    </xf>
    <xf numFmtId="0" fontId="4" fillId="6" borderId="24" xfId="0" applyFont="1" applyFill="1" applyBorder="1" applyAlignment="1" applyProtection="1">
      <alignment horizontal="center"/>
      <protection hidden="1"/>
    </xf>
    <xf numFmtId="0" fontId="4" fillId="6" borderId="6" xfId="0" applyFont="1" applyFill="1" applyBorder="1" applyAlignment="1" applyProtection="1">
      <alignment horizontal="center"/>
      <protection hidden="1"/>
    </xf>
    <xf numFmtId="43" fontId="0" fillId="8" borderId="0" xfId="0" applyNumberFormat="1" applyFill="1" applyAlignment="1">
      <alignment/>
    </xf>
    <xf numFmtId="43" fontId="4" fillId="4" borderId="2" xfId="18" applyFont="1" applyFill="1" applyBorder="1" applyAlignment="1" applyProtection="1">
      <alignment/>
      <protection hidden="1"/>
    </xf>
    <xf numFmtId="191" fontId="4" fillId="8" borderId="2" xfId="18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0" fontId="12" fillId="0" borderId="0" xfId="22" applyFont="1" applyAlignment="1" applyProtection="1">
      <alignment horizontal="center"/>
      <protection hidden="1"/>
    </xf>
    <xf numFmtId="43" fontId="4" fillId="8" borderId="2" xfId="18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/>
    </xf>
    <xf numFmtId="0" fontId="0" fillId="7" borderId="0" xfId="0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4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>
      <alignment vertical="top" wrapText="1"/>
    </xf>
    <xf numFmtId="0" fontId="33" fillId="5" borderId="0" xfId="0" applyFont="1" applyFill="1" applyAlignment="1">
      <alignment vertical="center" wrapText="1"/>
    </xf>
    <xf numFmtId="0" fontId="0" fillId="5" borderId="0" xfId="0" applyFill="1" applyAlignment="1">
      <alignment/>
    </xf>
    <xf numFmtId="0" fontId="33" fillId="5" borderId="0" xfId="0" applyFont="1" applyFill="1" applyAlignment="1">
      <alignment vertical="justify" wrapText="1"/>
    </xf>
    <xf numFmtId="0" fontId="4" fillId="6" borderId="0" xfId="0" applyFont="1" applyFill="1" applyAlignment="1" applyProtection="1">
      <alignment horizontal="right"/>
      <protection hidden="1"/>
    </xf>
    <xf numFmtId="0" fontId="38" fillId="6" borderId="0" xfId="0" applyFont="1" applyFill="1" applyAlignment="1" applyProtection="1">
      <alignment horizontal="right"/>
      <protection hidden="1"/>
    </xf>
    <xf numFmtId="0" fontId="4" fillId="6" borderId="0" xfId="0" applyFont="1" applyFill="1" applyAlignment="1" applyProtection="1">
      <alignment horizontal="center"/>
      <protection hidden="1"/>
    </xf>
    <xf numFmtId="0" fontId="38" fillId="6" borderId="0" xfId="0" applyFont="1" applyFill="1" applyAlignment="1" applyProtection="1">
      <alignment horizontal="center"/>
      <protection hidden="1"/>
    </xf>
    <xf numFmtId="0" fontId="4" fillId="6" borderId="2" xfId="0" applyFont="1" applyFill="1" applyBorder="1" applyAlignment="1" applyProtection="1">
      <alignment/>
      <protection hidden="1"/>
    </xf>
    <xf numFmtId="0" fontId="4" fillId="6" borderId="2" xfId="0" applyFont="1" applyFill="1" applyBorder="1" applyAlignment="1" applyProtection="1">
      <alignment horizontal="right"/>
      <protection hidden="1"/>
    </xf>
    <xf numFmtId="0" fontId="4" fillId="6" borderId="2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>
      <alignment horizontal="center"/>
    </xf>
    <xf numFmtId="0" fontId="4" fillId="6" borderId="25" xfId="0" applyFont="1" applyFill="1" applyBorder="1" applyAlignment="1" applyProtection="1">
      <alignment/>
      <protection hidden="1"/>
    </xf>
    <xf numFmtId="43" fontId="4" fillId="6" borderId="37" xfId="18" applyFont="1" applyFill="1" applyBorder="1" applyAlignment="1" applyProtection="1">
      <alignment/>
      <protection hidden="1"/>
    </xf>
    <xf numFmtId="0" fontId="18" fillId="6" borderId="2" xfId="0" applyFont="1" applyFill="1" applyBorder="1" applyAlignment="1" applyProtection="1">
      <alignment horizontal="center"/>
      <protection hidden="1"/>
    </xf>
    <xf numFmtId="0" fontId="4" fillId="6" borderId="33" xfId="0" applyFont="1" applyFill="1" applyBorder="1" applyAlignment="1" applyProtection="1">
      <alignment horizontal="right"/>
      <protection hidden="1"/>
    </xf>
    <xf numFmtId="43" fontId="4" fillId="6" borderId="32" xfId="18" applyFont="1" applyFill="1" applyBorder="1" applyAlignment="1" applyProtection="1">
      <alignment/>
      <protection hidden="1"/>
    </xf>
    <xf numFmtId="43" fontId="4" fillId="6" borderId="38" xfId="18" applyFont="1" applyFill="1" applyBorder="1" applyAlignment="1" applyProtection="1">
      <alignment/>
      <protection hidden="1"/>
    </xf>
    <xf numFmtId="0" fontId="12" fillId="7" borderId="0" xfId="0" applyFont="1" applyFill="1" applyAlignment="1" applyProtection="1">
      <alignment horizontal="left" vertical="top" wrapText="1"/>
      <protection hidden="1"/>
    </xf>
    <xf numFmtId="0" fontId="4" fillId="14" borderId="0" xfId="0" applyFont="1" applyFill="1" applyAlignment="1" applyProtection="1">
      <alignment horizontal="center"/>
      <protection hidden="1" locked="0"/>
    </xf>
    <xf numFmtId="0" fontId="4" fillId="14" borderId="24" xfId="0" applyFont="1" applyFill="1" applyBorder="1" applyAlignment="1" applyProtection="1">
      <alignment horizontal="center"/>
      <protection hidden="1" locked="0"/>
    </xf>
    <xf numFmtId="0" fontId="4" fillId="14" borderId="6" xfId="0" applyFont="1" applyFill="1" applyBorder="1" applyAlignment="1" applyProtection="1">
      <alignment horizontal="center"/>
      <protection hidden="1" locked="0"/>
    </xf>
    <xf numFmtId="0" fontId="4" fillId="14" borderId="2" xfId="0" applyFont="1" applyFill="1" applyBorder="1" applyAlignment="1" applyProtection="1">
      <alignment/>
      <protection hidden="1" locked="0"/>
    </xf>
    <xf numFmtId="43" fontId="4" fillId="14" borderId="2" xfId="18" applyFont="1" applyFill="1" applyBorder="1" applyAlignment="1" applyProtection="1">
      <alignment/>
      <protection hidden="1" locked="0"/>
    </xf>
    <xf numFmtId="43" fontId="4" fillId="14" borderId="24" xfId="18" applyFont="1" applyFill="1" applyBorder="1" applyAlignment="1" applyProtection="1">
      <alignment/>
      <protection hidden="1" locked="0"/>
    </xf>
    <xf numFmtId="0" fontId="4" fillId="14" borderId="2" xfId="0" applyFont="1" applyFill="1" applyBorder="1" applyAlignment="1" applyProtection="1">
      <alignment horizontal="center"/>
      <protection hidden="1" locked="0"/>
    </xf>
    <xf numFmtId="43" fontId="4" fillId="14" borderId="2" xfId="18" applyFont="1" applyFill="1" applyBorder="1" applyAlignment="1" applyProtection="1">
      <alignment horizontal="center"/>
      <protection hidden="1" locked="0"/>
    </xf>
    <xf numFmtId="43" fontId="4" fillId="14" borderId="27" xfId="18" applyFont="1" applyFill="1" applyBorder="1" applyAlignment="1" applyProtection="1">
      <alignment/>
      <protection hidden="1" locked="0"/>
    </xf>
    <xf numFmtId="43" fontId="4" fillId="14" borderId="29" xfId="18" applyFont="1" applyFill="1" applyBorder="1" applyAlignment="1" applyProtection="1">
      <alignment/>
      <protection hidden="1" locked="0"/>
    </xf>
    <xf numFmtId="43" fontId="4" fillId="14" borderId="31" xfId="18" applyFont="1" applyFill="1" applyBorder="1" applyAlignment="1" applyProtection="1">
      <alignment/>
      <protection hidden="1" locked="0"/>
    </xf>
    <xf numFmtId="43" fontId="4" fillId="14" borderId="11" xfId="18" applyFont="1" applyFill="1" applyBorder="1" applyAlignment="1" applyProtection="1">
      <alignment/>
      <protection hidden="1" locked="0"/>
    </xf>
    <xf numFmtId="43" fontId="4" fillId="14" borderId="14" xfId="18" applyFont="1" applyFill="1" applyBorder="1" applyAlignment="1" applyProtection="1">
      <alignment/>
      <protection hidden="1" locked="0"/>
    </xf>
    <xf numFmtId="43" fontId="4" fillId="14" borderId="35" xfId="18" applyFont="1" applyFill="1" applyBorder="1" applyAlignment="1" applyProtection="1">
      <alignment/>
      <protection hidden="1" locked="0"/>
    </xf>
    <xf numFmtId="0" fontId="4" fillId="14" borderId="27" xfId="0" applyFont="1" applyFill="1" applyBorder="1" applyAlignment="1" applyProtection="1">
      <alignment horizontal="center"/>
      <protection hidden="1" locked="0"/>
    </xf>
    <xf numFmtId="0" fontId="4" fillId="14" borderId="29" xfId="0" applyFont="1" applyFill="1" applyBorder="1" applyAlignment="1" applyProtection="1">
      <alignment horizontal="center"/>
      <protection hidden="1" locked="0"/>
    </xf>
    <xf numFmtId="0" fontId="4" fillId="14" borderId="31" xfId="0" applyFont="1" applyFill="1" applyBorder="1" applyAlignment="1" applyProtection="1">
      <alignment horizontal="center"/>
      <protection hidden="1" locked="0"/>
    </xf>
    <xf numFmtId="0" fontId="7" fillId="8" borderId="39" xfId="22" applyFont="1" applyFill="1" applyBorder="1" applyAlignment="1" applyProtection="1">
      <alignment horizontal="center" vertical="center" wrapText="1"/>
      <protection/>
    </xf>
    <xf numFmtId="0" fontId="7" fillId="8" borderId="0" xfId="22" applyFont="1" applyFill="1" applyBorder="1" applyAlignment="1" applyProtection="1">
      <alignment horizontal="center" vertical="center" wrapText="1"/>
      <protection/>
    </xf>
    <xf numFmtId="0" fontId="7" fillId="8" borderId="40" xfId="22" applyFont="1" applyFill="1" applyBorder="1" applyAlignment="1" applyProtection="1">
      <alignment horizontal="center" vertical="center" wrapText="1"/>
      <protection/>
    </xf>
    <xf numFmtId="0" fontId="7" fillId="8" borderId="41" xfId="22" applyFont="1" applyFill="1" applyBorder="1" applyAlignment="1" applyProtection="1">
      <alignment horizontal="center" vertical="center" wrapText="1"/>
      <protection/>
    </xf>
    <xf numFmtId="0" fontId="7" fillId="8" borderId="42" xfId="22" applyFont="1" applyFill="1" applyBorder="1" applyAlignment="1" applyProtection="1">
      <alignment horizontal="center" vertical="center" wrapText="1"/>
      <protection/>
    </xf>
    <xf numFmtId="0" fontId="7" fillId="8" borderId="43" xfId="22" applyFont="1" applyFill="1" applyBorder="1" applyAlignment="1" applyProtection="1">
      <alignment horizontal="center" vertical="center" wrapText="1"/>
      <protection/>
    </xf>
    <xf numFmtId="0" fontId="7" fillId="8" borderId="44" xfId="22" applyFont="1" applyFill="1" applyBorder="1" applyAlignment="1" applyProtection="1">
      <alignment horizontal="center" vertical="center" wrapText="1"/>
      <protection/>
    </xf>
    <xf numFmtId="0" fontId="7" fillId="8" borderId="5" xfId="22" applyFont="1" applyFill="1" applyBorder="1" applyAlignment="1" applyProtection="1">
      <alignment horizontal="center" vertical="center" wrapText="1"/>
      <protection/>
    </xf>
    <xf numFmtId="0" fontId="7" fillId="8" borderId="45" xfId="22" applyFont="1" applyFill="1" applyBorder="1" applyAlignment="1" applyProtection="1">
      <alignment horizontal="center" vertical="center" wrapText="1"/>
      <protection/>
    </xf>
    <xf numFmtId="0" fontId="16" fillId="9" borderId="1" xfId="22" applyFont="1" applyFill="1" applyBorder="1" applyAlignment="1" applyProtection="1">
      <alignment horizontal="center" vertical="center" wrapText="1"/>
      <protection/>
    </xf>
    <xf numFmtId="0" fontId="5" fillId="14" borderId="20" xfId="22" applyFont="1" applyFill="1" applyBorder="1" applyAlignment="1" applyProtection="1">
      <alignment horizontal="center" vertical="center"/>
      <protection hidden="1"/>
    </xf>
    <xf numFmtId="0" fontId="6" fillId="8" borderId="1" xfId="22" applyFont="1" applyFill="1" applyBorder="1" applyAlignment="1" applyProtection="1">
      <alignment horizontal="center" vertical="center" wrapText="1"/>
      <protection/>
    </xf>
    <xf numFmtId="0" fontId="6" fillId="8" borderId="2" xfId="22" applyFont="1" applyFill="1" applyBorder="1" applyAlignment="1" applyProtection="1">
      <alignment horizontal="center" vertical="center" wrapText="1"/>
      <protection/>
    </xf>
    <xf numFmtId="0" fontId="6" fillId="8" borderId="4" xfId="22" applyFont="1" applyFill="1" applyBorder="1" applyAlignment="1" applyProtection="1">
      <alignment horizontal="center" vertical="center" wrapText="1"/>
      <protection/>
    </xf>
    <xf numFmtId="43" fontId="4" fillId="4" borderId="46" xfId="18" applyFont="1" applyFill="1" applyBorder="1" applyAlignment="1" applyProtection="1">
      <alignment horizontal="center"/>
      <protection/>
    </xf>
    <xf numFmtId="0" fontId="14" fillId="9" borderId="0" xfId="22" applyFont="1" applyFill="1" applyAlignment="1" applyProtection="1">
      <alignment horizontal="center"/>
      <protection hidden="1"/>
    </xf>
    <xf numFmtId="0" fontId="6" fillId="2" borderId="47" xfId="22" applyFont="1" applyFill="1" applyBorder="1" applyAlignment="1" applyProtection="1">
      <alignment horizontal="center" vertical="center" wrapText="1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0" fillId="2" borderId="48" xfId="22" applyFont="1" applyFill="1" applyBorder="1" applyAlignment="1" applyProtection="1">
      <alignment horizontal="center" vertical="center" wrapText="1"/>
      <protection/>
    </xf>
    <xf numFmtId="0" fontId="7" fillId="2" borderId="40" xfId="22" applyFont="1" applyFill="1" applyBorder="1" applyAlignment="1" applyProtection="1">
      <alignment horizontal="center" vertical="center" wrapText="1"/>
      <protection/>
    </xf>
    <xf numFmtId="0" fontId="7" fillId="2" borderId="49" xfId="22" applyFont="1" applyFill="1" applyBorder="1" applyAlignment="1" applyProtection="1">
      <alignment horizontal="center" vertical="center" wrapText="1"/>
      <protection/>
    </xf>
    <xf numFmtId="0" fontId="7" fillId="2" borderId="50" xfId="22" applyFont="1" applyFill="1" applyBorder="1" applyAlignment="1" applyProtection="1">
      <alignment horizontal="center" vertical="center" wrapText="1"/>
      <protection/>
    </xf>
    <xf numFmtId="43" fontId="4" fillId="4" borderId="24" xfId="18" applyFont="1" applyFill="1" applyBorder="1" applyAlignment="1" applyProtection="1">
      <alignment horizontal="center"/>
      <protection/>
    </xf>
    <xf numFmtId="0" fontId="7" fillId="2" borderId="51" xfId="22" applyFont="1" applyFill="1" applyBorder="1" applyAlignment="1" applyProtection="1">
      <alignment horizontal="center" vertical="center" wrapText="1"/>
      <protection/>
    </xf>
    <xf numFmtId="0" fontId="7" fillId="2" borderId="52" xfId="22" applyFont="1" applyFill="1" applyBorder="1" applyAlignment="1" applyProtection="1">
      <alignment horizontal="center" vertical="center" wrapText="1"/>
      <protection/>
    </xf>
    <xf numFmtId="0" fontId="16" fillId="9" borderId="53" xfId="22" applyFont="1" applyFill="1" applyBorder="1" applyAlignment="1" applyProtection="1">
      <alignment horizontal="center"/>
      <protection/>
    </xf>
    <xf numFmtId="0" fontId="7" fillId="2" borderId="54" xfId="22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/>
      <protection hidden="1"/>
    </xf>
    <xf numFmtId="0" fontId="7" fillId="14" borderId="55" xfId="0" applyFont="1" applyFill="1" applyBorder="1" applyAlignment="1" applyProtection="1">
      <alignment/>
      <protection hidden="1" locked="0"/>
    </xf>
    <xf numFmtId="0" fontId="7" fillId="4" borderId="26" xfId="0" applyFont="1" applyFill="1" applyBorder="1" applyAlignment="1" applyProtection="1">
      <alignment/>
      <protection hidden="1"/>
    </xf>
    <xf numFmtId="0" fontId="7" fillId="4" borderId="28" xfId="0" applyFont="1" applyFill="1" applyBorder="1" applyAlignment="1" applyProtection="1">
      <alignment/>
      <protection hidden="1"/>
    </xf>
    <xf numFmtId="0" fontId="7" fillId="14" borderId="30" xfId="0" applyFont="1" applyFill="1" applyBorder="1" applyAlignment="1" applyProtection="1">
      <alignment/>
      <protection hidden="1" locked="0"/>
    </xf>
    <xf numFmtId="0" fontId="7" fillId="6" borderId="26" xfId="0" applyFont="1" applyFill="1" applyBorder="1" applyAlignment="1" applyProtection="1">
      <alignment/>
      <protection hidden="1"/>
    </xf>
    <xf numFmtId="0" fontId="7" fillId="6" borderId="28" xfId="0" applyFont="1" applyFill="1" applyBorder="1" applyAlignment="1" applyProtection="1">
      <alignment/>
      <protection hidden="1"/>
    </xf>
    <xf numFmtId="0" fontId="0" fillId="2" borderId="2" xfId="22" applyFont="1" applyFill="1" applyBorder="1" applyAlignment="1" applyProtection="1">
      <alignment horizontal="center" vertical="center" wrapText="1"/>
      <protection hidden="1"/>
    </xf>
    <xf numFmtId="0" fontId="0" fillId="8" borderId="56" xfId="22" applyFill="1" applyBorder="1" applyAlignment="1" applyProtection="1">
      <alignment horizontal="center"/>
      <protection/>
    </xf>
    <xf numFmtId="0" fontId="0" fillId="8" borderId="57" xfId="22" applyFill="1" applyBorder="1" applyAlignment="1" applyProtection="1">
      <alignment horizontal="center"/>
      <protection/>
    </xf>
    <xf numFmtId="0" fontId="0" fillId="8" borderId="58" xfId="22" applyFill="1" applyBorder="1" applyAlignment="1" applyProtection="1">
      <alignment horizontal="center"/>
      <protection/>
    </xf>
    <xf numFmtId="0" fontId="17" fillId="9" borderId="8" xfId="22" applyFont="1" applyFill="1" applyBorder="1" applyAlignment="1" applyProtection="1">
      <alignment horizontal="center"/>
      <protection/>
    </xf>
    <xf numFmtId="0" fontId="17" fillId="9" borderId="9" xfId="22" applyFont="1" applyFill="1" applyBorder="1" applyAlignment="1" applyProtection="1">
      <alignment horizontal="center"/>
      <protection/>
    </xf>
    <xf numFmtId="0" fontId="17" fillId="9" borderId="10" xfId="22" applyFont="1" applyFill="1" applyBorder="1" applyAlignment="1" applyProtection="1">
      <alignment horizontal="center"/>
      <protection/>
    </xf>
    <xf numFmtId="0" fontId="6" fillId="2" borderId="48" xfId="22" applyFont="1" applyFill="1" applyBorder="1" applyAlignment="1" applyProtection="1">
      <alignment horizontal="center" vertical="center" wrapText="1"/>
      <protection/>
    </xf>
    <xf numFmtId="0" fontId="6" fillId="2" borderId="2" xfId="22" applyFont="1" applyFill="1" applyBorder="1" applyAlignment="1" applyProtection="1">
      <alignment horizontal="center" vertical="center" wrapText="1"/>
      <protection/>
    </xf>
    <xf numFmtId="0" fontId="7" fillId="2" borderId="45" xfId="22" applyFont="1" applyFill="1" applyBorder="1" applyAlignment="1" applyProtection="1">
      <alignment horizontal="center" vertical="center" wrapText="1"/>
      <protection/>
    </xf>
    <xf numFmtId="0" fontId="7" fillId="2" borderId="42" xfId="22" applyFont="1" applyFill="1" applyBorder="1" applyAlignment="1" applyProtection="1">
      <alignment horizontal="center" vertical="center" wrapText="1"/>
      <protection/>
    </xf>
    <xf numFmtId="0" fontId="7" fillId="2" borderId="43" xfId="22" applyFont="1" applyFill="1" applyBorder="1" applyAlignment="1" applyProtection="1">
      <alignment horizontal="center" vertical="center" wrapText="1"/>
      <protection/>
    </xf>
    <xf numFmtId="43" fontId="7" fillId="5" borderId="45" xfId="18" applyFont="1" applyFill="1" applyBorder="1" applyAlignment="1" applyProtection="1">
      <alignment horizontal="center" vertical="center" wrapText="1"/>
      <protection/>
    </xf>
    <xf numFmtId="43" fontId="7" fillId="5" borderId="42" xfId="18" applyFont="1" applyFill="1" applyBorder="1" applyAlignment="1" applyProtection="1">
      <alignment horizontal="center" vertical="center" wrapText="1"/>
      <protection/>
    </xf>
    <xf numFmtId="43" fontId="7" fillId="5" borderId="43" xfId="18" applyFont="1" applyFill="1" applyBorder="1" applyAlignment="1" applyProtection="1">
      <alignment horizontal="center" vertical="center" wrapText="1"/>
      <protection/>
    </xf>
    <xf numFmtId="0" fontId="7" fillId="8" borderId="47" xfId="22" applyFont="1" applyFill="1" applyBorder="1" applyAlignment="1" applyProtection="1">
      <alignment horizontal="center"/>
      <protection/>
    </xf>
    <xf numFmtId="0" fontId="7" fillId="8" borderId="48" xfId="22" applyFont="1" applyFill="1" applyBorder="1" applyAlignment="1" applyProtection="1">
      <alignment horizontal="center"/>
      <protection/>
    </xf>
    <xf numFmtId="0" fontId="7" fillId="8" borderId="53" xfId="22" applyFont="1" applyFill="1" applyBorder="1" applyAlignment="1" applyProtection="1">
      <alignment horizontal="center"/>
      <protection/>
    </xf>
    <xf numFmtId="0" fontId="16" fillId="9" borderId="47" xfId="22" applyFont="1" applyFill="1" applyBorder="1" applyAlignment="1" applyProtection="1">
      <alignment horizontal="center"/>
      <protection/>
    </xf>
    <xf numFmtId="0" fontId="16" fillId="9" borderId="48" xfId="22" applyFont="1" applyFill="1" applyBorder="1" applyAlignment="1" applyProtection="1">
      <alignment horizontal="center"/>
      <protection/>
    </xf>
    <xf numFmtId="0" fontId="7" fillId="8" borderId="50" xfId="22" applyFont="1" applyFill="1" applyBorder="1" applyAlignment="1" applyProtection="1">
      <alignment horizontal="center" vertical="center" wrapText="1"/>
      <protection/>
    </xf>
    <xf numFmtId="0" fontId="4" fillId="5" borderId="2" xfId="22" applyFont="1" applyFill="1" applyBorder="1" applyAlignment="1" applyProtection="1">
      <alignment horizontal="center" vertical="center" wrapText="1"/>
      <protection/>
    </xf>
    <xf numFmtId="43" fontId="4" fillId="2" borderId="24" xfId="18" applyFont="1" applyFill="1" applyBorder="1" applyAlignment="1" applyProtection="1">
      <alignment horizontal="center"/>
      <protection/>
    </xf>
    <xf numFmtId="43" fontId="4" fillId="2" borderId="46" xfId="18" applyFont="1" applyFill="1" applyBorder="1" applyAlignment="1" applyProtection="1">
      <alignment horizontal="center"/>
      <protection/>
    </xf>
    <xf numFmtId="0" fontId="16" fillId="9" borderId="2" xfId="22" applyFont="1" applyFill="1" applyBorder="1" applyAlignment="1" applyProtection="1">
      <alignment horizontal="center" vertical="center" wrapText="1"/>
      <protection/>
    </xf>
    <xf numFmtId="43" fontId="4" fillId="6" borderId="24" xfId="18" applyFont="1" applyFill="1" applyBorder="1" applyAlignment="1" applyProtection="1">
      <alignment horizontal="center"/>
      <protection/>
    </xf>
    <xf numFmtId="43" fontId="4" fillId="6" borderId="46" xfId="18" applyFont="1" applyFill="1" applyBorder="1" applyAlignment="1" applyProtection="1">
      <alignment horizontal="center"/>
      <protection/>
    </xf>
    <xf numFmtId="0" fontId="16" fillId="9" borderId="4" xfId="22" applyFont="1" applyFill="1" applyBorder="1" applyAlignment="1" applyProtection="1">
      <alignment horizontal="center" vertical="center" wrapText="1"/>
      <protection/>
    </xf>
    <xf numFmtId="43" fontId="4" fillId="5" borderId="24" xfId="18" applyFont="1" applyFill="1" applyBorder="1" applyAlignment="1" applyProtection="1">
      <alignment horizontal="center"/>
      <protection/>
    </xf>
    <xf numFmtId="43" fontId="4" fillId="5" borderId="46" xfId="18" applyFont="1" applyFill="1" applyBorder="1" applyAlignment="1" applyProtection="1">
      <alignment horizontal="center"/>
      <protection/>
    </xf>
    <xf numFmtId="43" fontId="16" fillId="9" borderId="1" xfId="18" applyFont="1" applyFill="1" applyBorder="1" applyAlignment="1" applyProtection="1">
      <alignment horizontal="center"/>
      <protection/>
    </xf>
    <xf numFmtId="43" fontId="16" fillId="9" borderId="2" xfId="18" applyFont="1" applyFill="1" applyBorder="1" applyAlignment="1" applyProtection="1">
      <alignment horizontal="center"/>
      <protection/>
    </xf>
    <xf numFmtId="43" fontId="16" fillId="9" borderId="4" xfId="18" applyFont="1" applyFill="1" applyBorder="1" applyAlignment="1" applyProtection="1">
      <alignment horizontal="center"/>
      <protection/>
    </xf>
    <xf numFmtId="0" fontId="12" fillId="5" borderId="2" xfId="22" applyFont="1" applyFill="1" applyBorder="1" applyAlignment="1" applyProtection="1">
      <alignment horizontal="center" vertical="center" wrapText="1"/>
      <protection/>
    </xf>
    <xf numFmtId="43" fontId="7" fillId="5" borderId="2" xfId="18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>
      <alignment horizontal="center" vertical="center" wrapText="1"/>
    </xf>
    <xf numFmtId="0" fontId="7" fillId="7" borderId="59" xfId="22" applyFont="1" applyFill="1" applyBorder="1" applyAlignment="1" applyProtection="1">
      <alignment horizontal="center"/>
      <protection/>
    </xf>
    <xf numFmtId="0" fontId="7" fillId="7" borderId="3" xfId="22" applyFont="1" applyFill="1" applyBorder="1" applyAlignment="1" applyProtection="1">
      <alignment horizontal="center"/>
      <protection/>
    </xf>
    <xf numFmtId="0" fontId="7" fillId="7" borderId="60" xfId="22" applyFont="1" applyFill="1" applyBorder="1" applyAlignment="1" applyProtection="1">
      <alignment horizontal="center"/>
      <protection/>
    </xf>
    <xf numFmtId="43" fontId="0" fillId="8" borderId="61" xfId="18" applyFill="1" applyBorder="1" applyAlignment="1" applyProtection="1">
      <alignment horizontal="center"/>
      <protection/>
    </xf>
    <xf numFmtId="0" fontId="34" fillId="9" borderId="62" xfId="15" applyFont="1" applyFill="1" applyBorder="1" applyAlignment="1" applyProtection="1">
      <alignment horizontal="center"/>
      <protection hidden="1"/>
    </xf>
    <xf numFmtId="0" fontId="34" fillId="9" borderId="63" xfId="15" applyFont="1" applyFill="1" applyBorder="1" applyAlignment="1" applyProtection="1">
      <alignment horizontal="center"/>
      <protection hidden="1"/>
    </xf>
    <xf numFmtId="0" fontId="34" fillId="9" borderId="64" xfId="15" applyFont="1" applyFill="1" applyBorder="1" applyAlignment="1" applyProtection="1">
      <alignment horizontal="center"/>
      <protection hidden="1"/>
    </xf>
    <xf numFmtId="0" fontId="33" fillId="6" borderId="0" xfId="0" applyFont="1" applyFill="1" applyAlignment="1">
      <alignment horizontal="justify" vertical="justify" wrapText="1"/>
    </xf>
    <xf numFmtId="0" fontId="34" fillId="9" borderId="65" xfId="0" applyFont="1" applyFill="1" applyBorder="1" applyAlignment="1" applyProtection="1">
      <alignment horizontal="left"/>
      <protection hidden="1"/>
    </xf>
    <xf numFmtId="0" fontId="34" fillId="9" borderId="66" xfId="0" applyFont="1" applyFill="1" applyBorder="1" applyAlignment="1" applyProtection="1">
      <alignment horizontal="left"/>
      <protection hidden="1"/>
    </xf>
    <xf numFmtId="0" fontId="34" fillId="9" borderId="67" xfId="0" applyFont="1" applyFill="1" applyBorder="1" applyAlignment="1" applyProtection="1">
      <alignment horizontal="left"/>
      <protection hidden="1"/>
    </xf>
    <xf numFmtId="0" fontId="35" fillId="9" borderId="68" xfId="0" applyFont="1" applyFill="1" applyBorder="1" applyAlignment="1" applyProtection="1">
      <alignment horizontal="center"/>
      <protection hidden="1"/>
    </xf>
    <xf numFmtId="0" fontId="35" fillId="9" borderId="0" xfId="0" applyFont="1" applyFill="1" applyBorder="1" applyAlignment="1" applyProtection="1">
      <alignment horizontal="center"/>
      <protection hidden="1"/>
    </xf>
    <xf numFmtId="0" fontId="35" fillId="9" borderId="69" xfId="0" applyFont="1" applyFill="1" applyBorder="1" applyAlignment="1" applyProtection="1">
      <alignment horizontal="center"/>
      <protection hidden="1"/>
    </xf>
    <xf numFmtId="0" fontId="34" fillId="9" borderId="68" xfId="15" applyFont="1" applyFill="1" applyBorder="1" applyAlignment="1" applyProtection="1">
      <alignment horizontal="center"/>
      <protection hidden="1"/>
    </xf>
    <xf numFmtId="0" fontId="34" fillId="9" borderId="0" xfId="15" applyFont="1" applyFill="1" applyBorder="1" applyAlignment="1" applyProtection="1">
      <alignment horizontal="center"/>
      <protection hidden="1"/>
    </xf>
    <xf numFmtId="0" fontId="34" fillId="9" borderId="69" xfId="15" applyFont="1" applyFill="1" applyBorder="1" applyAlignment="1" applyProtection="1">
      <alignment horizontal="center"/>
      <protection hidden="1"/>
    </xf>
    <xf numFmtId="0" fontId="36" fillId="6" borderId="70" xfId="0" applyFont="1" applyFill="1" applyBorder="1" applyAlignment="1" applyProtection="1">
      <alignment horizontal="center"/>
      <protection hidden="1"/>
    </xf>
    <xf numFmtId="0" fontId="36" fillId="6" borderId="71" xfId="0" applyFont="1" applyFill="1" applyBorder="1" applyAlignment="1" applyProtection="1">
      <alignment horizontal="center"/>
      <protection hidden="1"/>
    </xf>
    <xf numFmtId="0" fontId="36" fillId="6" borderId="72" xfId="0" applyFont="1" applyFill="1" applyBorder="1" applyAlignment="1" applyProtection="1">
      <alignment horizontal="center"/>
      <protection hidden="1"/>
    </xf>
    <xf numFmtId="0" fontId="0" fillId="6" borderId="73" xfId="0" applyFill="1" applyBorder="1" applyAlignment="1" applyProtection="1">
      <alignment horizontal="center"/>
      <protection hidden="1"/>
    </xf>
    <xf numFmtId="0" fontId="0" fillId="6" borderId="74" xfId="0" applyFill="1" applyBorder="1" applyAlignment="1" applyProtection="1">
      <alignment horizontal="center"/>
      <protection hidden="1"/>
    </xf>
    <xf numFmtId="0" fontId="0" fillId="6" borderId="75" xfId="0" applyFill="1" applyBorder="1" applyAlignment="1" applyProtection="1">
      <alignment horizontal="center"/>
      <protection hidden="1"/>
    </xf>
    <xf numFmtId="0" fontId="0" fillId="9" borderId="39" xfId="0" applyFill="1" applyBorder="1" applyAlignment="1" applyProtection="1">
      <alignment horizontal="center"/>
      <protection hidden="1"/>
    </xf>
    <xf numFmtId="0" fontId="4" fillId="6" borderId="37" xfId="0" applyFont="1" applyFill="1" applyBorder="1" applyAlignment="1" applyProtection="1">
      <alignment horizontal="center" vertical="center" wrapText="1"/>
      <protection hidden="1"/>
    </xf>
    <xf numFmtId="0" fontId="4" fillId="6" borderId="23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center"/>
      <protection hidden="1"/>
    </xf>
    <xf numFmtId="0" fontId="4" fillId="6" borderId="76" xfId="0" applyFont="1" applyFill="1" applyBorder="1" applyAlignment="1" applyProtection="1">
      <alignment horizontal="center"/>
      <protection hidden="1"/>
    </xf>
    <xf numFmtId="0" fontId="4" fillId="6" borderId="0" xfId="0" applyFont="1" applyFill="1" applyBorder="1" applyAlignment="1" applyProtection="1">
      <alignment horizontal="center"/>
      <protection hidden="1"/>
    </xf>
    <xf numFmtId="0" fontId="4" fillId="6" borderId="76" xfId="0" applyFont="1" applyFill="1" applyBorder="1" applyAlignment="1" applyProtection="1">
      <alignment horizontal="left"/>
      <protection hidden="1"/>
    </xf>
    <xf numFmtId="0" fontId="4" fillId="6" borderId="0" xfId="0" applyFont="1" applyFill="1" applyBorder="1" applyAlignment="1" applyProtection="1">
      <alignment horizontal="left"/>
      <protection hidden="1"/>
    </xf>
    <xf numFmtId="0" fontId="4" fillId="6" borderId="28" xfId="0" applyFont="1" applyFill="1" applyBorder="1" applyAlignment="1" applyProtection="1">
      <alignment horizontal="left"/>
      <protection hidden="1"/>
    </xf>
    <xf numFmtId="0" fontId="4" fillId="6" borderId="77" xfId="0" applyFont="1" applyFill="1" applyBorder="1" applyAlignment="1" applyProtection="1">
      <alignment horizontal="left"/>
      <protection hidden="1"/>
    </xf>
    <xf numFmtId="0" fontId="4" fillId="6" borderId="30" xfId="0" applyFont="1" applyFill="1" applyBorder="1" applyAlignment="1" applyProtection="1">
      <alignment horizontal="left"/>
      <protection hidden="1"/>
    </xf>
    <xf numFmtId="0" fontId="4" fillId="6" borderId="78" xfId="0" applyFont="1" applyFill="1" applyBorder="1" applyAlignment="1" applyProtection="1">
      <alignment horizontal="left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right"/>
      <protection hidden="1"/>
    </xf>
    <xf numFmtId="0" fontId="4" fillId="6" borderId="79" xfId="0" applyFont="1" applyFill="1" applyBorder="1" applyAlignment="1" applyProtection="1">
      <alignment horizontal="right"/>
      <protection hidden="1"/>
    </xf>
    <xf numFmtId="0" fontId="0" fillId="9" borderId="0" xfId="0" applyFill="1" applyAlignment="1" applyProtection="1">
      <alignment horizontal="center"/>
      <protection hidden="1"/>
    </xf>
    <xf numFmtId="0" fontId="4" fillId="6" borderId="26" xfId="0" applyFont="1" applyFill="1" applyBorder="1" applyAlignment="1" applyProtection="1">
      <alignment horizontal="left"/>
      <protection hidden="1"/>
    </xf>
    <xf numFmtId="0" fontId="4" fillId="6" borderId="80" xfId="0" applyFont="1" applyFill="1" applyBorder="1" applyAlignment="1" applyProtection="1">
      <alignment horizontal="left"/>
      <protection hidden="1"/>
    </xf>
    <xf numFmtId="0" fontId="4" fillId="9" borderId="0" xfId="0" applyFont="1" applyFill="1" applyBorder="1" applyAlignment="1" applyProtection="1">
      <alignment horizontal="center"/>
      <protection hidden="1"/>
    </xf>
    <xf numFmtId="0" fontId="25" fillId="13" borderId="2" xfId="0" applyFont="1" applyFill="1" applyBorder="1" applyAlignment="1" applyProtection="1">
      <alignment horizontal="right"/>
      <protection hidden="1"/>
    </xf>
    <xf numFmtId="43" fontId="4" fillId="14" borderId="2" xfId="18" applyFont="1" applyFill="1" applyBorder="1" applyAlignment="1" applyProtection="1">
      <alignment horizontal="center"/>
      <protection hidden="1" locked="0"/>
    </xf>
    <xf numFmtId="0" fontId="4" fillId="6" borderId="81" xfId="0" applyFont="1" applyFill="1" applyBorder="1" applyAlignment="1" applyProtection="1">
      <alignment horizontal="center" vertical="center" wrapText="1"/>
      <protection hidden="1"/>
    </xf>
    <xf numFmtId="0" fontId="4" fillId="6" borderId="82" xfId="0" applyFont="1" applyFill="1" applyBorder="1" applyAlignment="1" applyProtection="1">
      <alignment horizontal="center" vertical="center" wrapText="1"/>
      <protection hidden="1"/>
    </xf>
    <xf numFmtId="0" fontId="4" fillId="6" borderId="83" xfId="0" applyFont="1" applyFill="1" applyBorder="1" applyAlignment="1" applyProtection="1">
      <alignment horizontal="center" vertical="center" wrapText="1"/>
      <protection hidden="1"/>
    </xf>
    <xf numFmtId="0" fontId="4" fillId="6" borderId="84" xfId="0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4" fillId="6" borderId="85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6" borderId="86" xfId="0" applyFill="1" applyBorder="1" applyAlignment="1" applyProtection="1">
      <alignment horizontal="center"/>
      <protection hidden="1"/>
    </xf>
    <xf numFmtId="0" fontId="0" fillId="6" borderId="52" xfId="0" applyFill="1" applyBorder="1" applyAlignment="1" applyProtection="1">
      <alignment horizontal="center"/>
      <protection hidden="1"/>
    </xf>
    <xf numFmtId="0" fontId="0" fillId="6" borderId="87" xfId="0" applyFill="1" applyBorder="1" applyAlignment="1" applyProtection="1">
      <alignment horizontal="center"/>
      <protection hidden="1"/>
    </xf>
    <xf numFmtId="0" fontId="0" fillId="6" borderId="88" xfId="0" applyFill="1" applyBorder="1" applyAlignment="1" applyProtection="1">
      <alignment horizontal="center"/>
      <protection hidden="1"/>
    </xf>
    <xf numFmtId="0" fontId="0" fillId="6" borderId="89" xfId="0" applyFill="1" applyBorder="1" applyAlignment="1" applyProtection="1">
      <alignment horizontal="center"/>
      <protection hidden="1"/>
    </xf>
    <xf numFmtId="0" fontId="0" fillId="6" borderId="90" xfId="0" applyFill="1" applyBorder="1" applyAlignment="1" applyProtection="1">
      <alignment horizontal="center"/>
      <protection hidden="1"/>
    </xf>
    <xf numFmtId="0" fontId="4" fillId="6" borderId="76" xfId="0" applyFont="1" applyFill="1" applyBorder="1" applyAlignment="1" applyProtection="1">
      <alignment horizontal="right"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4" fillId="6" borderId="73" xfId="0" applyFont="1" applyFill="1" applyBorder="1" applyAlignment="1" applyProtection="1">
      <alignment horizontal="left"/>
      <protection hidden="1"/>
    </xf>
    <xf numFmtId="0" fontId="4" fillId="6" borderId="74" xfId="0" applyFont="1" applyFill="1" applyBorder="1" applyAlignment="1" applyProtection="1">
      <alignment horizontal="left"/>
      <protection hidden="1"/>
    </xf>
    <xf numFmtId="0" fontId="4" fillId="4" borderId="81" xfId="0" applyFont="1" applyFill="1" applyBorder="1" applyAlignment="1" applyProtection="1">
      <alignment horizontal="center"/>
      <protection hidden="1"/>
    </xf>
    <xf numFmtId="0" fontId="4" fillId="4" borderId="91" xfId="0" applyFont="1" applyFill="1" applyBorder="1" applyAlignment="1" applyProtection="1">
      <alignment horizontal="center"/>
      <protection hidden="1"/>
    </xf>
    <xf numFmtId="0" fontId="4" fillId="6" borderId="81" xfId="0" applyFont="1" applyFill="1" applyBorder="1" applyAlignment="1" applyProtection="1">
      <alignment horizontal="center"/>
      <protection hidden="1"/>
    </xf>
    <xf numFmtId="0" fontId="4" fillId="6" borderId="83" xfId="0" applyFont="1" applyFill="1" applyBorder="1" applyAlignment="1" applyProtection="1">
      <alignment horizontal="center"/>
      <protection hidden="1"/>
    </xf>
    <xf numFmtId="0" fontId="18" fillId="6" borderId="88" xfId="0" applyFont="1" applyFill="1" applyBorder="1" applyAlignment="1" applyProtection="1">
      <alignment horizontal="center"/>
      <protection hidden="1"/>
    </xf>
    <xf numFmtId="0" fontId="18" fillId="6" borderId="89" xfId="0" applyFont="1" applyFill="1" applyBorder="1" applyAlignment="1" applyProtection="1">
      <alignment horizontal="center"/>
      <protection hidden="1"/>
    </xf>
    <xf numFmtId="0" fontId="18" fillId="6" borderId="9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43" fontId="4" fillId="6" borderId="2" xfId="18" applyFont="1" applyFill="1" applyBorder="1" applyAlignment="1" applyProtection="1">
      <alignment horizontal="center"/>
      <protection hidden="1"/>
    </xf>
    <xf numFmtId="43" fontId="4" fillId="6" borderId="92" xfId="18" applyFont="1" applyFill="1" applyBorder="1" applyAlignment="1" applyProtection="1">
      <alignment horizontal="center"/>
      <protection hidden="1"/>
    </xf>
    <xf numFmtId="0" fontId="37" fillId="6" borderId="0" xfId="0" applyFont="1" applyFill="1" applyAlignment="1" applyProtection="1">
      <alignment horizontal="center"/>
      <protection hidden="1"/>
    </xf>
    <xf numFmtId="0" fontId="20" fillId="14" borderId="0" xfId="0" applyFont="1" applyFill="1" applyAlignment="1" applyProtection="1">
      <alignment horizontal="center"/>
      <protection hidden="1" locked="0"/>
    </xf>
    <xf numFmtId="0" fontId="19" fillId="14" borderId="2" xfId="0" applyFont="1" applyFill="1" applyBorder="1" applyAlignment="1" applyProtection="1">
      <alignment horizontal="left"/>
      <protection hidden="1" locked="0"/>
    </xf>
    <xf numFmtId="0" fontId="4" fillId="14" borderId="24" xfId="0" applyFont="1" applyFill="1" applyBorder="1" applyAlignment="1" applyProtection="1">
      <alignment horizontal="center"/>
      <protection hidden="1" locked="0"/>
    </xf>
    <xf numFmtId="0" fontId="4" fillId="14" borderId="6" xfId="0" applyFont="1" applyFill="1" applyBorder="1" applyAlignment="1" applyProtection="1">
      <alignment horizontal="center"/>
      <protection hidden="1" locked="0"/>
    </xf>
    <xf numFmtId="0" fontId="4" fillId="14" borderId="2" xfId="0" applyFont="1" applyFill="1" applyBorder="1" applyAlignment="1" applyProtection="1">
      <alignment horizontal="center"/>
      <protection hidden="1" locked="0"/>
    </xf>
    <xf numFmtId="0" fontId="0" fillId="9" borderId="0" xfId="0" applyFill="1" applyAlignment="1" applyProtection="1">
      <alignment vertical="top" wrapText="1"/>
      <protection hidden="1" locked="0"/>
    </xf>
    <xf numFmtId="0" fontId="4" fillId="5" borderId="52" xfId="0" applyFont="1" applyFill="1" applyBorder="1" applyAlignment="1" applyProtection="1">
      <alignment horizontal="center"/>
      <protection hidden="1"/>
    </xf>
    <xf numFmtId="43" fontId="4" fillId="6" borderId="37" xfId="18" applyFont="1" applyFill="1" applyBorder="1" applyAlignment="1" applyProtection="1">
      <alignment horizontal="center"/>
      <protection hidden="1"/>
    </xf>
    <xf numFmtId="43" fontId="4" fillId="6" borderId="93" xfId="18" applyFont="1" applyFill="1" applyBorder="1" applyAlignment="1" applyProtection="1">
      <alignment horizontal="center"/>
      <protection hidden="1"/>
    </xf>
    <xf numFmtId="43" fontId="19" fillId="7" borderId="94" xfId="0" applyNumberFormat="1" applyFont="1" applyFill="1" applyBorder="1" applyAlignment="1" applyProtection="1">
      <alignment horizontal="center"/>
      <protection hidden="1"/>
    </xf>
    <xf numFmtId="43" fontId="19" fillId="7" borderId="95" xfId="0" applyNumberFormat="1" applyFont="1" applyFill="1" applyBorder="1" applyAlignment="1" applyProtection="1">
      <alignment horizontal="center"/>
      <protection hidden="1"/>
    </xf>
    <xf numFmtId="0" fontId="18" fillId="6" borderId="24" xfId="0" applyFont="1" applyFill="1" applyBorder="1" applyAlignment="1" applyProtection="1">
      <alignment horizontal="center"/>
      <protection hidden="1"/>
    </xf>
    <xf numFmtId="0" fontId="18" fillId="6" borderId="7" xfId="0" applyFont="1" applyFill="1" applyBorder="1" applyAlignment="1" applyProtection="1">
      <alignment horizontal="center"/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0" fillId="9" borderId="0" xfId="0" applyFill="1" applyAlignment="1">
      <alignment horizontal="center"/>
    </xf>
    <xf numFmtId="0" fontId="0" fillId="9" borderId="66" xfId="0" applyFill="1" applyBorder="1" applyAlignment="1">
      <alignment horizontal="center"/>
    </xf>
    <xf numFmtId="0" fontId="30" fillId="14" borderId="70" xfId="0" applyFont="1" applyFill="1" applyBorder="1" applyAlignment="1" applyProtection="1">
      <alignment horizontal="center"/>
      <protection hidden="1"/>
    </xf>
    <xf numFmtId="0" fontId="30" fillId="14" borderId="71" xfId="0" applyFont="1" applyFill="1" applyBorder="1" applyAlignment="1" applyProtection="1">
      <alignment horizontal="center"/>
      <protection hidden="1"/>
    </xf>
    <xf numFmtId="0" fontId="30" fillId="14" borderId="72" xfId="0" applyFont="1" applyFill="1" applyBorder="1" applyAlignment="1" applyProtection="1">
      <alignment horizontal="center"/>
      <protection hidden="1"/>
    </xf>
    <xf numFmtId="0" fontId="0" fillId="9" borderId="63" xfId="0" applyFill="1" applyBorder="1" applyAlignment="1" applyProtection="1">
      <alignment horizontal="center"/>
      <protection hidden="1"/>
    </xf>
    <xf numFmtId="0" fontId="23" fillId="6" borderId="65" xfId="0" applyFont="1" applyFill="1" applyBorder="1" applyAlignment="1" applyProtection="1">
      <alignment horizontal="center"/>
      <protection hidden="1"/>
    </xf>
    <xf numFmtId="0" fontId="23" fillId="6" borderId="66" xfId="0" applyFont="1" applyFill="1" applyBorder="1" applyAlignment="1" applyProtection="1">
      <alignment horizontal="center"/>
      <protection hidden="1"/>
    </xf>
    <xf numFmtId="0" fontId="23" fillId="6" borderId="67" xfId="0" applyFont="1" applyFill="1" applyBorder="1" applyAlignment="1" applyProtection="1">
      <alignment horizontal="center"/>
      <protection hidden="1"/>
    </xf>
    <xf numFmtId="0" fontId="23" fillId="6" borderId="68" xfId="0" applyFont="1" applyFill="1" applyBorder="1" applyAlignment="1" applyProtection="1">
      <alignment horizontal="center"/>
      <protection hidden="1"/>
    </xf>
    <xf numFmtId="0" fontId="23" fillId="6" borderId="0" xfId="0" applyFont="1" applyFill="1" applyBorder="1" applyAlignment="1" applyProtection="1">
      <alignment horizontal="center"/>
      <protection hidden="1"/>
    </xf>
    <xf numFmtId="0" fontId="23" fillId="6" borderId="69" xfId="0" applyFont="1" applyFill="1" applyBorder="1" applyAlignment="1" applyProtection="1">
      <alignment horizontal="center"/>
      <protection hidden="1"/>
    </xf>
    <xf numFmtId="0" fontId="24" fillId="6" borderId="68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center"/>
      <protection hidden="1"/>
    </xf>
    <xf numFmtId="0" fontId="24" fillId="6" borderId="69" xfId="0" applyFont="1" applyFill="1" applyBorder="1" applyAlignment="1" applyProtection="1">
      <alignment horizontal="center"/>
      <protection hidden="1"/>
    </xf>
    <xf numFmtId="0" fontId="23" fillId="6" borderId="62" xfId="0" applyFont="1" applyFill="1" applyBorder="1" applyAlignment="1" applyProtection="1">
      <alignment horizontal="center"/>
      <protection hidden="1"/>
    </xf>
    <xf numFmtId="0" fontId="23" fillId="6" borderId="63" xfId="0" applyFont="1" applyFill="1" applyBorder="1" applyAlignment="1" applyProtection="1">
      <alignment horizontal="center"/>
      <protection hidden="1"/>
    </xf>
    <xf numFmtId="0" fontId="23" fillId="6" borderId="64" xfId="0" applyFont="1" applyFill="1" applyBorder="1" applyAlignment="1" applyProtection="1">
      <alignment horizontal="center"/>
      <protection hidden="1"/>
    </xf>
    <xf numFmtId="0" fontId="28" fillId="9" borderId="0" xfId="0" applyFont="1" applyFill="1" applyAlignment="1" applyProtection="1">
      <alignment horizontal="left" vertical="center" wrapText="1"/>
      <protection hidden="1"/>
    </xf>
    <xf numFmtId="0" fontId="28" fillId="0" borderId="0" xfId="0" applyFont="1" applyAlignment="1">
      <alignment horizontal="left" vertical="center" wrapText="1"/>
    </xf>
    <xf numFmtId="0" fontId="12" fillId="7" borderId="0" xfId="0" applyFont="1" applyFill="1" applyAlignment="1" applyProtection="1">
      <alignment horizontal="left" vertical="top" wrapText="1"/>
      <protection hidden="1"/>
    </xf>
    <xf numFmtId="0" fontId="4" fillId="6" borderId="0" xfId="0" applyFont="1" applyFill="1" applyAlignment="1" applyProtection="1">
      <alignment horizontal="left" vertical="top" wrapText="1"/>
      <protection hidden="1"/>
    </xf>
    <xf numFmtId="0" fontId="4" fillId="9" borderId="0" xfId="0" applyFont="1" applyFill="1" applyAlignment="1" applyProtection="1">
      <alignment horizontal="center" vertical="top" wrapText="1"/>
      <protection hidden="1"/>
    </xf>
    <xf numFmtId="0" fontId="4" fillId="6" borderId="0" xfId="0" applyFont="1" applyFill="1" applyAlignment="1" applyProtection="1">
      <alignment horizontal="justify" vertical="center" wrapText="1"/>
      <protection hidden="1"/>
    </xf>
    <xf numFmtId="43" fontId="4" fillId="7" borderId="2" xfId="18" applyFont="1" applyFill="1" applyBorder="1" applyAlignment="1" applyProtection="1">
      <alignment horizontal="center" vertical="center"/>
      <protection hidden="1"/>
    </xf>
    <xf numFmtId="43" fontId="4" fillId="6" borderId="2" xfId="0" applyNumberFormat="1" applyFont="1" applyFill="1" applyBorder="1" applyAlignment="1" applyProtection="1">
      <alignment horizontal="center" vertical="center"/>
      <protection hidden="1"/>
    </xf>
    <xf numFmtId="43" fontId="4" fillId="6" borderId="37" xfId="18" applyFont="1" applyFill="1" applyBorder="1" applyAlignment="1" applyProtection="1">
      <alignment horizontal="center" vertical="center" wrapText="1"/>
      <protection hidden="1"/>
    </xf>
    <xf numFmtId="43" fontId="4" fillId="6" borderId="23" xfId="18" applyFont="1" applyFill="1" applyBorder="1" applyAlignment="1" applyProtection="1">
      <alignment horizontal="center" vertical="center" wrapText="1"/>
      <protection hidden="1"/>
    </xf>
    <xf numFmtId="43" fontId="4" fillId="6" borderId="25" xfId="18" applyFont="1" applyFill="1" applyBorder="1" applyAlignment="1" applyProtection="1">
      <alignment horizontal="center" vertical="center" wrapText="1"/>
      <protection hidden="1"/>
    </xf>
    <xf numFmtId="43" fontId="4" fillId="6" borderId="96" xfId="18" applyFont="1" applyFill="1" applyBorder="1" applyAlignment="1" applyProtection="1">
      <alignment horizontal="center" vertical="center" wrapText="1"/>
      <protection hidden="1"/>
    </xf>
    <xf numFmtId="43" fontId="4" fillId="6" borderId="49" xfId="18" applyFont="1" applyFill="1" applyBorder="1" applyAlignment="1" applyProtection="1">
      <alignment horizontal="center" vertical="center" wrapText="1"/>
      <protection hidden="1"/>
    </xf>
    <xf numFmtId="43" fontId="4" fillId="6" borderId="97" xfId="18" applyFont="1" applyFill="1" applyBorder="1" applyAlignment="1" applyProtection="1">
      <alignment horizontal="center" vertical="center" wrapText="1"/>
      <protection hidden="1"/>
    </xf>
    <xf numFmtId="43" fontId="4" fillId="3" borderId="2" xfId="18" applyFont="1" applyFill="1" applyBorder="1" applyAlignment="1" applyProtection="1">
      <alignment horizontal="center" vertical="center"/>
      <protection hidden="1" locked="0"/>
    </xf>
    <xf numFmtId="0" fontId="4" fillId="3" borderId="2" xfId="0" applyFont="1" applyFill="1" applyBorder="1" applyAlignment="1" applyProtection="1">
      <alignment horizontal="center" vertical="center"/>
      <protection hidden="1" locked="0"/>
    </xf>
    <xf numFmtId="43" fontId="4" fillId="6" borderId="2" xfId="18" applyFont="1" applyFill="1" applyBorder="1" applyAlignment="1" applyProtection="1">
      <alignment horizontal="center" vertical="center"/>
      <protection hidden="1"/>
    </xf>
    <xf numFmtId="0" fontId="29" fillId="9" borderId="0" xfId="21" applyFont="1" applyFill="1" applyAlignment="1" applyProtection="1">
      <alignment horizontal="center"/>
      <protection/>
    </xf>
    <xf numFmtId="0" fontId="7" fillId="8" borderId="2" xfId="22" applyFont="1" applyFill="1" applyBorder="1" applyAlignment="1" applyProtection="1">
      <alignment horizontal="center" vertical="center" wrapText="1"/>
      <protection/>
    </xf>
    <xf numFmtId="0" fontId="0" fillId="5" borderId="2" xfId="21" applyFont="1" applyFill="1" applyBorder="1" applyAlignment="1" applyProtection="1">
      <alignment horizontal="center" vertical="center" wrapText="1"/>
      <protection/>
    </xf>
    <xf numFmtId="0" fontId="4" fillId="10" borderId="2" xfId="22" applyFont="1" applyFill="1" applyBorder="1" applyAlignment="1" applyProtection="1">
      <alignment horizontal="left"/>
      <protection hidden="1"/>
    </xf>
    <xf numFmtId="0" fontId="4" fillId="10" borderId="2" xfId="22" applyFont="1" applyFill="1" applyBorder="1" applyAlignment="1" applyProtection="1">
      <alignment horizontal="right"/>
      <protection hidden="1"/>
    </xf>
    <xf numFmtId="0" fontId="17" fillId="9" borderId="52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7" fillId="2" borderId="2" xfId="22" applyFont="1" applyFill="1" applyBorder="1" applyAlignment="1">
      <alignment horizontal="center"/>
      <protection/>
    </xf>
    <xf numFmtId="0" fontId="7" fillId="5" borderId="2" xfId="22" applyFont="1" applyFill="1" applyBorder="1" applyAlignment="1">
      <alignment horizontal="center"/>
      <protection/>
    </xf>
    <xf numFmtId="0" fontId="0" fillId="13" borderId="7" xfId="22" applyFont="1" applyFill="1" applyBorder="1" applyAlignment="1">
      <alignment horizontal="center"/>
      <protection/>
    </xf>
    <xf numFmtId="0" fontId="0" fillId="13" borderId="7" xfId="22" applyFill="1" applyBorder="1" applyAlignment="1">
      <alignment horizontal="center"/>
      <protection/>
    </xf>
    <xf numFmtId="0" fontId="12" fillId="6" borderId="0" xfId="0" applyFont="1" applyFill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left"/>
      <protection hidden="1"/>
    </xf>
    <xf numFmtId="0" fontId="4" fillId="6" borderId="79" xfId="0" applyFont="1" applyFill="1" applyBorder="1" applyAlignment="1" applyProtection="1">
      <alignment horizontal="left"/>
      <protection hidden="1"/>
    </xf>
    <xf numFmtId="0" fontId="4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vertical="top" wrapText="1"/>
    </xf>
    <xf numFmtId="0" fontId="0" fillId="4" borderId="2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6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vertical="top" wrapText="1"/>
      <protection hidden="1" locked="0"/>
    </xf>
    <xf numFmtId="0" fontId="23" fillId="6" borderId="65" xfId="0" applyFont="1" applyFill="1" applyBorder="1" applyAlignment="1" applyProtection="1">
      <alignment horizontal="left"/>
      <protection hidden="1"/>
    </xf>
    <xf numFmtId="0" fontId="23" fillId="6" borderId="66" xfId="0" applyFont="1" applyFill="1" applyBorder="1" applyAlignment="1" applyProtection="1">
      <alignment horizontal="left"/>
      <protection hidden="1"/>
    </xf>
    <xf numFmtId="0" fontId="23" fillId="6" borderId="67" xfId="0" applyFont="1" applyFill="1" applyBorder="1" applyAlignment="1" applyProtection="1">
      <alignment horizontal="left"/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0" fontId="38" fillId="6" borderId="0" xfId="0" applyFont="1" applyFill="1" applyAlignment="1" applyProtection="1">
      <alignment horizontal="right"/>
      <protection hidden="1"/>
    </xf>
    <xf numFmtId="0" fontId="38" fillId="6" borderId="79" xfId="0" applyFont="1" applyFill="1" applyBorder="1" applyAlignment="1" applyProtection="1">
      <alignment horizontal="right"/>
      <protection hidden="1"/>
    </xf>
    <xf numFmtId="43" fontId="19" fillId="7" borderId="24" xfId="0" applyNumberFormat="1" applyFont="1" applyFill="1" applyBorder="1" applyAlignment="1" applyProtection="1">
      <alignment horizontal="center"/>
      <protection hidden="1"/>
    </xf>
    <xf numFmtId="43" fontId="19" fillId="7" borderId="98" xfId="0" applyNumberFormat="1" applyFont="1" applyFill="1" applyBorder="1" applyAlignment="1" applyProtection="1">
      <alignment horizontal="center"/>
      <protection hidden="1"/>
    </xf>
    <xf numFmtId="0" fontId="23" fillId="6" borderId="68" xfId="15" applyFont="1" applyFill="1" applyBorder="1" applyAlignment="1" applyProtection="1">
      <alignment horizontal="center"/>
      <protection hidden="1"/>
    </xf>
    <xf numFmtId="0" fontId="23" fillId="6" borderId="0" xfId="15" applyFont="1" applyFill="1" applyBorder="1" applyAlignment="1" applyProtection="1">
      <alignment horizontal="center"/>
      <protection hidden="1"/>
    </xf>
    <xf numFmtId="0" fontId="23" fillId="6" borderId="69" xfId="15" applyFont="1" applyFill="1" applyBorder="1" applyAlignment="1" applyProtection="1">
      <alignment horizontal="center"/>
      <protection hidden="1"/>
    </xf>
    <xf numFmtId="0" fontId="23" fillId="6" borderId="62" xfId="15" applyFont="1" applyFill="1" applyBorder="1" applyAlignment="1" applyProtection="1">
      <alignment horizontal="center"/>
      <protection hidden="1"/>
    </xf>
    <xf numFmtId="0" fontId="23" fillId="6" borderId="63" xfId="15" applyFont="1" applyFill="1" applyBorder="1" applyAlignment="1" applyProtection="1">
      <alignment horizontal="center"/>
      <protection hidden="1"/>
    </xf>
    <xf numFmtId="0" fontId="23" fillId="6" borderId="64" xfId="15" applyFont="1" applyFill="1" applyBorder="1" applyAlignment="1" applyProtection="1">
      <alignment horizontal="center"/>
      <protection hidden="1"/>
    </xf>
    <xf numFmtId="0" fontId="4" fillId="6" borderId="2" xfId="0" applyFont="1" applyFill="1" applyBorder="1" applyAlignment="1" applyProtection="1">
      <alignment horizontal="center"/>
      <protection hidden="1"/>
    </xf>
    <xf numFmtId="0" fontId="4" fillId="6" borderId="24" xfId="0" applyFont="1" applyFill="1" applyBorder="1" applyAlignment="1" applyProtection="1">
      <alignment horizontal="center"/>
      <protection hidden="1"/>
    </xf>
    <xf numFmtId="0" fontId="4" fillId="6" borderId="6" xfId="0" applyFont="1" applyFill="1" applyBorder="1" applyAlignment="1" applyProtection="1">
      <alignment horizontal="center"/>
      <protection hidden="1"/>
    </xf>
    <xf numFmtId="0" fontId="36" fillId="6" borderId="0" xfId="0" applyFont="1" applyFill="1" applyAlignment="1" applyProtection="1">
      <alignment horizontal="center"/>
      <protection hidden="1"/>
    </xf>
    <xf numFmtId="0" fontId="19" fillId="14" borderId="24" xfId="0" applyFont="1" applyFill="1" applyBorder="1" applyAlignment="1" applyProtection="1">
      <alignment horizontal="left"/>
      <protection hidden="1" locked="0"/>
    </xf>
    <xf numFmtId="0" fontId="19" fillId="14" borderId="7" xfId="0" applyFont="1" applyFill="1" applyBorder="1" applyAlignment="1" applyProtection="1">
      <alignment horizontal="left"/>
      <protection hidden="1" locked="0"/>
    </xf>
    <xf numFmtId="0" fontId="19" fillId="14" borderId="6" xfId="0" applyFont="1" applyFill="1" applyBorder="1" applyAlignment="1" applyProtection="1">
      <alignment horizontal="left"/>
      <protection hidden="1" locked="0"/>
    </xf>
    <xf numFmtId="0" fontId="12" fillId="15" borderId="0" xfId="0" applyFont="1" applyFill="1" applyAlignment="1" applyProtection="1">
      <alignment horizontal="left" vertical="top" wrapText="1"/>
      <protection hidden="1"/>
    </xf>
    <xf numFmtId="43" fontId="4" fillId="6" borderId="24" xfId="18" applyFont="1" applyFill="1" applyBorder="1" applyAlignment="1" applyProtection="1">
      <alignment horizontal="center"/>
      <protection hidden="1"/>
    </xf>
    <xf numFmtId="43" fontId="4" fillId="6" borderId="98" xfId="18" applyFont="1" applyFill="1" applyBorder="1" applyAlignment="1" applyProtection="1">
      <alignment horizontal="center"/>
      <protection hidden="1"/>
    </xf>
    <xf numFmtId="43" fontId="4" fillId="6" borderId="6" xfId="18" applyFont="1" applyFill="1" applyBorder="1" applyAlignment="1" applyProtection="1">
      <alignment horizontal="center"/>
      <protection hidden="1"/>
    </xf>
    <xf numFmtId="0" fontId="4" fillId="4" borderId="24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center"/>
      <protection hidden="1"/>
    </xf>
    <xf numFmtId="0" fontId="20" fillId="6" borderId="0" xfId="0" applyFont="1" applyFill="1" applyAlignment="1" applyProtection="1">
      <alignment horizontal="center"/>
      <protection hidden="1"/>
    </xf>
    <xf numFmtId="0" fontId="4" fillId="6" borderId="2" xfId="0" applyFont="1" applyFill="1" applyBorder="1" applyAlignment="1" applyProtection="1">
      <alignment horizontal="left"/>
      <protection hidden="1"/>
    </xf>
    <xf numFmtId="0" fontId="18" fillId="6" borderId="0" xfId="0" applyFont="1" applyFill="1" applyAlignment="1" applyProtection="1">
      <alignment horizontal="center"/>
      <protection hidden="1"/>
    </xf>
    <xf numFmtId="0" fontId="0" fillId="6" borderId="4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" fillId="6" borderId="52" xfId="0" applyFont="1" applyFill="1" applyBorder="1" applyAlignment="1" applyProtection="1">
      <alignment horizontal="left" vertical="center"/>
      <protection hidden="1"/>
    </xf>
    <xf numFmtId="0" fontId="0" fillId="9" borderId="42" xfId="0" applyFill="1" applyBorder="1" applyAlignment="1" applyProtection="1">
      <alignment horizontal="center"/>
      <protection hidden="1"/>
    </xf>
    <xf numFmtId="0" fontId="0" fillId="9" borderId="0" xfId="0" applyFill="1" applyBorder="1" applyAlignment="1" applyProtection="1">
      <alignment horizontal="center"/>
      <protection hidden="1"/>
    </xf>
    <xf numFmtId="0" fontId="4" fillId="6" borderId="55" xfId="0" applyFont="1" applyFill="1" applyBorder="1" applyAlignment="1" applyProtection="1">
      <alignment horizontal="center" vertical="center" wrapText="1"/>
      <protection hidden="1"/>
    </xf>
    <xf numFmtId="43" fontId="4" fillId="6" borderId="25" xfId="18" applyFont="1" applyFill="1" applyBorder="1" applyAlignment="1" applyProtection="1">
      <alignment horizontal="center" vertical="center"/>
      <protection hidden="1"/>
    </xf>
    <xf numFmtId="43" fontId="4" fillId="6" borderId="96" xfId="18" applyFont="1" applyFill="1" applyBorder="1" applyAlignment="1" applyProtection="1">
      <alignment horizontal="center" vertical="center"/>
      <protection hidden="1"/>
    </xf>
    <xf numFmtId="43" fontId="4" fillId="6" borderId="49" xfId="18" applyFont="1" applyFill="1" applyBorder="1" applyAlignment="1" applyProtection="1">
      <alignment horizontal="center" vertical="center"/>
      <protection hidden="1"/>
    </xf>
    <xf numFmtId="43" fontId="4" fillId="6" borderId="97" xfId="18" applyFont="1" applyFill="1" applyBorder="1" applyAlignment="1" applyProtection="1">
      <alignment horizontal="center" vertical="center"/>
      <protection hidden="1"/>
    </xf>
    <xf numFmtId="43" fontId="4" fillId="7" borderId="37" xfId="18" applyFont="1" applyFill="1" applyBorder="1" applyAlignment="1" applyProtection="1">
      <alignment horizontal="center" vertical="center"/>
      <protection hidden="1"/>
    </xf>
    <xf numFmtId="43" fontId="4" fillId="7" borderId="23" xfId="18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center"/>
      <protection hidden="1"/>
    </xf>
    <xf numFmtId="0" fontId="12" fillId="3" borderId="88" xfId="0" applyFont="1" applyFill="1" applyBorder="1" applyAlignment="1" applyProtection="1">
      <alignment horizontal="left" vertical="center" wrapText="1"/>
      <protection hidden="1"/>
    </xf>
    <xf numFmtId="0" fontId="12" fillId="3" borderId="89" xfId="0" applyFont="1" applyFill="1" applyBorder="1" applyAlignment="1">
      <alignment horizontal="left" vertical="center" wrapText="1"/>
    </xf>
    <xf numFmtId="0" fontId="12" fillId="3" borderId="90" xfId="0" applyFont="1" applyFill="1" applyBorder="1" applyAlignment="1">
      <alignment horizontal="left" vertical="center" wrapText="1"/>
    </xf>
    <xf numFmtId="0" fontId="12" fillId="3" borderId="76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86" xfId="0" applyFont="1" applyFill="1" applyBorder="1" applyAlignment="1">
      <alignment horizontal="left" vertical="center" wrapText="1"/>
    </xf>
    <xf numFmtId="0" fontId="12" fillId="3" borderId="73" xfId="0" applyFont="1" applyFill="1" applyBorder="1" applyAlignment="1">
      <alignment horizontal="left" vertical="center" wrapText="1"/>
    </xf>
    <xf numFmtId="0" fontId="12" fillId="3" borderId="74" xfId="0" applyFont="1" applyFill="1" applyBorder="1" applyAlignment="1">
      <alignment horizontal="left" vertical="center" wrapText="1"/>
    </xf>
    <xf numFmtId="0" fontId="12" fillId="3" borderId="75" xfId="0" applyFont="1" applyFill="1" applyBorder="1" applyAlignment="1">
      <alignment horizontal="left" vertical="center" wrapText="1"/>
    </xf>
    <xf numFmtId="0" fontId="4" fillId="9" borderId="39" xfId="0" applyFont="1" applyFill="1" applyBorder="1" applyAlignment="1" applyProtection="1">
      <alignment horizontal="center"/>
      <protection hidden="1"/>
    </xf>
    <xf numFmtId="0" fontId="4" fillId="6" borderId="0" xfId="0" applyFont="1" applyFill="1" applyAlignment="1">
      <alignment horizontal="justify" vertical="justify" wrapText="1"/>
    </xf>
    <xf numFmtId="0" fontId="22" fillId="11" borderId="0" xfId="0" applyFont="1" applyFill="1" applyAlignment="1" applyProtection="1">
      <alignment horizontal="center"/>
      <protection hidden="1"/>
    </xf>
    <xf numFmtId="0" fontId="23" fillId="5" borderId="65" xfId="0" applyFont="1" applyFill="1" applyBorder="1" applyAlignment="1" applyProtection="1">
      <alignment horizontal="center"/>
      <protection hidden="1"/>
    </xf>
    <xf numFmtId="0" fontId="23" fillId="5" borderId="66" xfId="0" applyFont="1" applyFill="1" applyBorder="1" applyAlignment="1" applyProtection="1">
      <alignment horizontal="center"/>
      <protection hidden="1"/>
    </xf>
    <xf numFmtId="0" fontId="23" fillId="5" borderId="67" xfId="0" applyFont="1" applyFill="1" applyBorder="1" applyAlignment="1" applyProtection="1">
      <alignment horizontal="center"/>
      <protection hidden="1"/>
    </xf>
    <xf numFmtId="0" fontId="23" fillId="5" borderId="68" xfId="0" applyFont="1" applyFill="1" applyBorder="1" applyAlignment="1" applyProtection="1">
      <alignment horizontal="center"/>
      <protection hidden="1"/>
    </xf>
    <xf numFmtId="0" fontId="23" fillId="5" borderId="0" xfId="0" applyFont="1" applyFill="1" applyBorder="1" applyAlignment="1" applyProtection="1">
      <alignment horizontal="center"/>
      <protection hidden="1"/>
    </xf>
    <xf numFmtId="0" fontId="23" fillId="5" borderId="69" xfId="0" applyFont="1" applyFill="1" applyBorder="1" applyAlignment="1" applyProtection="1">
      <alignment horizontal="center"/>
      <protection hidden="1"/>
    </xf>
    <xf numFmtId="0" fontId="24" fillId="5" borderId="68" xfId="0" applyFont="1" applyFill="1" applyBorder="1" applyAlignment="1" applyProtection="1">
      <alignment horizontal="center"/>
      <protection hidden="1"/>
    </xf>
    <xf numFmtId="0" fontId="24" fillId="5" borderId="0" xfId="0" applyFont="1" applyFill="1" applyBorder="1" applyAlignment="1" applyProtection="1">
      <alignment horizontal="center"/>
      <protection hidden="1"/>
    </xf>
    <xf numFmtId="0" fontId="24" fillId="5" borderId="69" xfId="0" applyFont="1" applyFill="1" applyBorder="1" applyAlignment="1" applyProtection="1">
      <alignment horizontal="center"/>
      <protection hidden="1"/>
    </xf>
    <xf numFmtId="0" fontId="23" fillId="5" borderId="62" xfId="0" applyFont="1" applyFill="1" applyBorder="1" applyAlignment="1" applyProtection="1">
      <alignment horizontal="center"/>
      <protection hidden="1"/>
    </xf>
    <xf numFmtId="0" fontId="23" fillId="5" borderId="63" xfId="0" applyFont="1" applyFill="1" applyBorder="1" applyAlignment="1" applyProtection="1">
      <alignment horizontal="center"/>
      <protection hidden="1"/>
    </xf>
    <xf numFmtId="0" fontId="23" fillId="5" borderId="64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 locked="0"/>
    </xf>
    <xf numFmtId="43" fontId="4" fillId="7" borderId="37" xfId="18" applyFont="1" applyFill="1" applyBorder="1" applyAlignment="1" applyProtection="1">
      <alignment horizontal="center"/>
      <protection hidden="1"/>
    </xf>
    <xf numFmtId="43" fontId="19" fillId="16" borderId="94" xfId="0" applyNumberFormat="1" applyFont="1" applyFill="1" applyBorder="1" applyAlignment="1" applyProtection="1">
      <alignment horizontal="center"/>
      <protection hidden="1"/>
    </xf>
    <xf numFmtId="43" fontId="19" fillId="16" borderId="99" xfId="0" applyNumberFormat="1" applyFont="1" applyFill="1" applyBorder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right"/>
      <protection hidden="1"/>
    </xf>
    <xf numFmtId="0" fontId="4" fillId="7" borderId="79" xfId="0" applyFont="1" applyFill="1" applyBorder="1" applyAlignment="1" applyProtection="1">
      <alignment horizontal="right"/>
      <protection hidden="1"/>
    </xf>
    <xf numFmtId="0" fontId="18" fillId="8" borderId="0" xfId="0" applyFont="1" applyFill="1" applyAlignment="1" applyProtection="1">
      <alignment horizontal="center"/>
      <protection hidden="1"/>
    </xf>
    <xf numFmtId="0" fontId="21" fillId="9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/>
      <protection hidden="1" locked="0"/>
    </xf>
    <xf numFmtId="0" fontId="19" fillId="3" borderId="2" xfId="0" applyFont="1" applyFill="1" applyBorder="1" applyAlignment="1" applyProtection="1">
      <alignment horizontal="left"/>
      <protection hidden="1" locked="0"/>
    </xf>
    <xf numFmtId="0" fontId="4" fillId="3" borderId="24" xfId="0" applyFont="1" applyFill="1" applyBorder="1" applyAlignment="1" applyProtection="1">
      <alignment horizontal="center"/>
      <protection hidden="1" locked="0"/>
    </xf>
    <xf numFmtId="0" fontId="4" fillId="3" borderId="6" xfId="0" applyFont="1" applyFill="1" applyBorder="1" applyAlignment="1" applyProtection="1">
      <alignment horizontal="center"/>
      <protection hidden="1" locked="0"/>
    </xf>
    <xf numFmtId="0" fontId="4" fillId="7" borderId="0" xfId="0" applyFont="1" applyFill="1" applyBorder="1" applyAlignment="1" applyProtection="1">
      <alignment horizontal="right"/>
      <protection hidden="1"/>
    </xf>
    <xf numFmtId="0" fontId="4" fillId="8" borderId="28" xfId="0" applyFont="1" applyFill="1" applyBorder="1" applyAlignment="1" applyProtection="1">
      <alignment horizontal="left"/>
      <protection hidden="1"/>
    </xf>
    <xf numFmtId="0" fontId="4" fillId="8" borderId="77" xfId="0" applyFont="1" applyFill="1" applyBorder="1" applyAlignment="1" applyProtection="1">
      <alignment horizontal="left"/>
      <protection hidden="1"/>
    </xf>
    <xf numFmtId="0" fontId="0" fillId="8" borderId="0" xfId="0" applyFill="1" applyAlignment="1">
      <alignment horizontal="center"/>
    </xf>
    <xf numFmtId="43" fontId="4" fillId="7" borderId="2" xfId="18" applyFont="1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8" borderId="52" xfId="0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left"/>
      <protection hidden="1"/>
    </xf>
    <xf numFmtId="0" fontId="4" fillId="8" borderId="0" xfId="0" applyFont="1" applyFill="1" applyAlignment="1" applyProtection="1">
      <alignment horizontal="right"/>
      <protection hidden="1"/>
    </xf>
    <xf numFmtId="0" fontId="4" fillId="5" borderId="0" xfId="0" applyFont="1" applyFill="1" applyAlignment="1" applyProtection="1">
      <alignment horizontal="right"/>
      <protection hidden="1"/>
    </xf>
    <xf numFmtId="0" fontId="4" fillId="5" borderId="79" xfId="0" applyFont="1" applyFill="1" applyBorder="1" applyAlignment="1" applyProtection="1">
      <alignment horizontal="right"/>
      <protection hidden="1"/>
    </xf>
    <xf numFmtId="0" fontId="4" fillId="8" borderId="26" xfId="0" applyFont="1" applyFill="1" applyBorder="1" applyAlignment="1" applyProtection="1">
      <alignment horizontal="left"/>
      <protection hidden="1"/>
    </xf>
    <xf numFmtId="0" fontId="4" fillId="8" borderId="80" xfId="0" applyFont="1" applyFill="1" applyBorder="1" applyAlignment="1" applyProtection="1">
      <alignment horizontal="left"/>
      <protection hidden="1"/>
    </xf>
    <xf numFmtId="43" fontId="4" fillId="3" borderId="2" xfId="18" applyFont="1" applyFill="1" applyBorder="1" applyAlignment="1" applyProtection="1">
      <alignment horizontal="center"/>
      <protection hidden="1" locked="0"/>
    </xf>
    <xf numFmtId="0" fontId="4" fillId="8" borderId="81" xfId="0" applyFont="1" applyFill="1" applyBorder="1" applyAlignment="1" applyProtection="1">
      <alignment horizontal="center" vertical="center" wrapText="1"/>
      <protection hidden="1"/>
    </xf>
    <xf numFmtId="0" fontId="4" fillId="8" borderId="82" xfId="0" applyFont="1" applyFill="1" applyBorder="1" applyAlignment="1" applyProtection="1">
      <alignment horizontal="center" vertical="center" wrapText="1"/>
      <protection hidden="1"/>
    </xf>
    <xf numFmtId="0" fontId="4" fillId="8" borderId="83" xfId="0" applyFont="1" applyFill="1" applyBorder="1" applyAlignment="1" applyProtection="1">
      <alignment horizontal="center" vertical="center" wrapText="1"/>
      <protection hidden="1"/>
    </xf>
    <xf numFmtId="0" fontId="4" fillId="8" borderId="84" xfId="0" applyFont="1" applyFill="1" applyBorder="1" applyAlignment="1" applyProtection="1">
      <alignment horizontal="center" vertical="center" wrapText="1"/>
      <protection hidden="1"/>
    </xf>
    <xf numFmtId="0" fontId="4" fillId="8" borderId="2" xfId="0" applyFont="1" applyFill="1" applyBorder="1" applyAlignment="1" applyProtection="1">
      <alignment horizontal="center" vertical="center" wrapText="1"/>
      <protection hidden="1"/>
    </xf>
    <xf numFmtId="0" fontId="4" fillId="8" borderId="85" xfId="0" applyFont="1" applyFill="1" applyBorder="1" applyAlignment="1" applyProtection="1">
      <alignment horizontal="center" vertical="center" wrapText="1"/>
      <protection hidden="1"/>
    </xf>
    <xf numFmtId="0" fontId="4" fillId="8" borderId="81" xfId="0" applyFont="1" applyFill="1" applyBorder="1" applyAlignment="1" applyProtection="1">
      <alignment horizontal="center"/>
      <protection hidden="1"/>
    </xf>
    <xf numFmtId="0" fontId="4" fillId="8" borderId="83" xfId="0" applyFont="1" applyFill="1" applyBorder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center"/>
      <protection hidden="1"/>
    </xf>
    <xf numFmtId="0" fontId="4" fillId="8" borderId="30" xfId="0" applyFont="1" applyFill="1" applyBorder="1" applyAlignment="1" applyProtection="1">
      <alignment horizontal="left"/>
      <protection hidden="1"/>
    </xf>
    <xf numFmtId="0" fontId="4" fillId="8" borderId="78" xfId="0" applyFont="1" applyFill="1" applyBorder="1" applyAlignment="1" applyProtection="1">
      <alignment horizontal="left"/>
      <protection hidden="1"/>
    </xf>
    <xf numFmtId="43" fontId="4" fillId="15" borderId="2" xfId="18" applyFont="1" applyFill="1" applyBorder="1" applyAlignment="1" applyProtection="1">
      <alignment horizontal="center"/>
      <protection hidden="1"/>
    </xf>
    <xf numFmtId="0" fontId="20" fillId="5" borderId="0" xfId="0" applyFont="1" applyFill="1" applyAlignment="1" applyProtection="1">
      <alignment horizontal="center"/>
      <protection hidden="1"/>
    </xf>
    <xf numFmtId="0" fontId="19" fillId="5" borderId="2" xfId="0" applyFont="1" applyFill="1" applyBorder="1" applyAlignment="1" applyProtection="1">
      <alignment horizontal="left"/>
      <protection hidden="1"/>
    </xf>
    <xf numFmtId="0" fontId="4" fillId="5" borderId="24" xfId="0" applyFont="1" applyFill="1" applyBorder="1" applyAlignment="1" applyProtection="1">
      <alignment horizontal="center"/>
      <protection hidden="1"/>
    </xf>
    <xf numFmtId="0" fontId="4" fillId="5" borderId="6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4" fillId="5" borderId="37" xfId="0" applyFont="1" applyFill="1" applyBorder="1" applyAlignment="1" applyProtection="1">
      <alignment horizontal="center" vertical="center" wrapText="1"/>
      <protection hidden="1"/>
    </xf>
    <xf numFmtId="0" fontId="4" fillId="5" borderId="23" xfId="0" applyFont="1" applyFill="1" applyBorder="1" applyAlignment="1" applyProtection="1">
      <alignment horizontal="center" vertical="center" wrapText="1"/>
      <protection hidden="1"/>
    </xf>
    <xf numFmtId="0" fontId="0" fillId="9" borderId="42" xfId="0" applyFill="1" applyBorder="1" applyAlignment="1" applyProtection="1">
      <alignment vertical="top" wrapText="1"/>
      <protection hidden="1" locked="0"/>
    </xf>
    <xf numFmtId="0" fontId="18" fillId="5" borderId="24" xfId="0" applyFont="1" applyFill="1" applyBorder="1" applyAlignment="1" applyProtection="1">
      <alignment horizontal="center"/>
      <protection hidden="1"/>
    </xf>
    <xf numFmtId="0" fontId="18" fillId="5" borderId="7" xfId="0" applyFont="1" applyFill="1" applyBorder="1" applyAlignment="1" applyProtection="1">
      <alignment horizontal="center"/>
      <protection hidden="1"/>
    </xf>
    <xf numFmtId="0" fontId="18" fillId="5" borderId="6" xfId="0" applyFont="1" applyFill="1" applyBorder="1" applyAlignment="1" applyProtection="1">
      <alignment horizontal="center"/>
      <protection hidden="1"/>
    </xf>
    <xf numFmtId="43" fontId="4" fillId="16" borderId="2" xfId="18" applyFont="1" applyFill="1" applyBorder="1" applyAlignment="1" applyProtection="1">
      <alignment horizontal="center" vertical="center"/>
      <protection hidden="1"/>
    </xf>
    <xf numFmtId="43" fontId="4" fillId="5" borderId="2" xfId="0" applyNumberFormat="1" applyFont="1" applyFill="1" applyBorder="1" applyAlignment="1" applyProtection="1">
      <alignment horizontal="center" vertical="center"/>
      <protection hidden="1"/>
    </xf>
    <xf numFmtId="43" fontId="4" fillId="5" borderId="37" xfId="18" applyFont="1" applyFill="1" applyBorder="1" applyAlignment="1" applyProtection="1">
      <alignment horizontal="center" vertical="center" wrapText="1"/>
      <protection hidden="1"/>
    </xf>
    <xf numFmtId="43" fontId="4" fillId="5" borderId="23" xfId="18" applyFont="1" applyFill="1" applyBorder="1" applyAlignment="1" applyProtection="1">
      <alignment horizontal="center" vertical="center" wrapText="1"/>
      <protection hidden="1"/>
    </xf>
    <xf numFmtId="43" fontId="4" fillId="5" borderId="25" xfId="18" applyFont="1" applyFill="1" applyBorder="1" applyAlignment="1" applyProtection="1">
      <alignment horizontal="center" vertical="center" wrapText="1"/>
      <protection hidden="1"/>
    </xf>
    <xf numFmtId="43" fontId="4" fillId="5" borderId="96" xfId="18" applyFont="1" applyFill="1" applyBorder="1" applyAlignment="1" applyProtection="1">
      <alignment horizontal="center" vertical="center" wrapText="1"/>
      <protection hidden="1"/>
    </xf>
    <xf numFmtId="43" fontId="4" fillId="5" borderId="49" xfId="18" applyFont="1" applyFill="1" applyBorder="1" applyAlignment="1" applyProtection="1">
      <alignment horizontal="center" vertical="center" wrapText="1"/>
      <protection hidden="1"/>
    </xf>
    <xf numFmtId="43" fontId="4" fillId="5" borderId="97" xfId="18" applyFont="1" applyFill="1" applyBorder="1" applyAlignment="1" applyProtection="1">
      <alignment horizontal="center" vertical="center" wrapText="1"/>
      <protection hidden="1"/>
    </xf>
    <xf numFmtId="43" fontId="4" fillId="5" borderId="2" xfId="18" applyFont="1" applyFill="1" applyBorder="1" applyAlignment="1" applyProtection="1">
      <alignment horizontal="center" vertical="center"/>
      <protection hidden="1"/>
    </xf>
    <xf numFmtId="0" fontId="12" fillId="4" borderId="100" xfId="0" applyFont="1" applyFill="1" applyBorder="1" applyAlignment="1" applyProtection="1">
      <alignment horizontal="center"/>
      <protection hidden="1"/>
    </xf>
    <xf numFmtId="0" fontId="12" fillId="4" borderId="101" xfId="0" applyFont="1" applyFill="1" applyBorder="1" applyAlignment="1" applyProtection="1">
      <alignment horizontal="center"/>
      <protection hidden="1"/>
    </xf>
    <xf numFmtId="0" fontId="12" fillId="4" borderId="102" xfId="0" applyFont="1" applyFill="1" applyBorder="1" applyAlignment="1" applyProtection="1">
      <alignment horizontal="center"/>
      <protection hidden="1"/>
    </xf>
    <xf numFmtId="43" fontId="30" fillId="7" borderId="0" xfId="0" applyNumberFormat="1" applyFont="1" applyFill="1" applyBorder="1" applyAlignment="1" applyProtection="1">
      <alignment horizontal="right"/>
      <protection hidden="1"/>
    </xf>
    <xf numFmtId="0" fontId="0" fillId="7" borderId="0" xfId="0" applyFill="1" applyAlignment="1">
      <alignment horizontal="center"/>
    </xf>
    <xf numFmtId="0" fontId="4" fillId="8" borderId="52" xfId="0" applyFont="1" applyFill="1" applyBorder="1" applyAlignment="1" applyProtection="1">
      <alignment horizontal="left" vertical="center"/>
      <protection hidden="1"/>
    </xf>
    <xf numFmtId="43" fontId="4" fillId="5" borderId="24" xfId="18" applyFont="1" applyFill="1" applyBorder="1" applyAlignment="1" applyProtection="1">
      <alignment horizontal="center"/>
      <protection hidden="1"/>
    </xf>
    <xf numFmtId="43" fontId="4" fillId="5" borderId="6" xfId="18" applyFont="1" applyFill="1" applyBorder="1" applyAlignment="1" applyProtection="1">
      <alignment horizontal="center"/>
      <protection hidden="1"/>
    </xf>
    <xf numFmtId="0" fontId="4" fillId="8" borderId="55" xfId="0" applyFont="1" applyFill="1" applyBorder="1" applyAlignment="1" applyProtection="1">
      <alignment horizontal="center" vertical="center" wrapText="1"/>
      <protection hidden="1"/>
    </xf>
    <xf numFmtId="43" fontId="4" fillId="8" borderId="25" xfId="18" applyFont="1" applyFill="1" applyBorder="1" applyAlignment="1" applyProtection="1">
      <alignment horizontal="center" vertical="center"/>
      <protection hidden="1"/>
    </xf>
    <xf numFmtId="43" fontId="4" fillId="8" borderId="96" xfId="18" applyFont="1" applyFill="1" applyBorder="1" applyAlignment="1" applyProtection="1">
      <alignment horizontal="center" vertical="center"/>
      <protection hidden="1"/>
    </xf>
    <xf numFmtId="43" fontId="4" fillId="8" borderId="49" xfId="18" applyFont="1" applyFill="1" applyBorder="1" applyAlignment="1" applyProtection="1">
      <alignment horizontal="center" vertical="center"/>
      <protection hidden="1"/>
    </xf>
    <xf numFmtId="43" fontId="4" fillId="8" borderId="97" xfId="18" applyFont="1" applyFill="1" applyBorder="1" applyAlignment="1" applyProtection="1">
      <alignment horizontal="center" vertical="center"/>
      <protection hidden="1"/>
    </xf>
    <xf numFmtId="43" fontId="19" fillId="11" borderId="24" xfId="0" applyNumberFormat="1" applyFont="1" applyFill="1" applyBorder="1" applyAlignment="1" applyProtection="1">
      <alignment horizontal="center"/>
      <protection hidden="1"/>
    </xf>
    <xf numFmtId="43" fontId="19" fillId="11" borderId="6" xfId="0" applyNumberFormat="1" applyFont="1" applyFill="1" applyBorder="1" applyAlignment="1" applyProtection="1">
      <alignment horizontal="center"/>
      <protection hidden="1"/>
    </xf>
    <xf numFmtId="0" fontId="4" fillId="11" borderId="0" xfId="0" applyFont="1" applyFill="1" applyAlignment="1">
      <alignment horizontal="left"/>
    </xf>
    <xf numFmtId="0" fontId="4" fillId="11" borderId="79" xfId="0" applyFont="1" applyFill="1" applyBorder="1" applyAlignment="1">
      <alignment horizontal="left"/>
    </xf>
    <xf numFmtId="0" fontId="4" fillId="3" borderId="0" xfId="0" applyFont="1" applyFill="1" applyAlignment="1" applyProtection="1">
      <alignment horizontal="left"/>
      <protection locked="0"/>
    </xf>
    <xf numFmtId="43" fontId="19" fillId="16" borderId="24" xfId="0" applyNumberFormat="1" applyFont="1" applyFill="1" applyBorder="1" applyAlignment="1" applyProtection="1">
      <alignment horizontal="center"/>
      <protection hidden="1"/>
    </xf>
    <xf numFmtId="43" fontId="19" fillId="16" borderId="6" xfId="0" applyNumberFormat="1" applyFont="1" applyFill="1" applyBorder="1" applyAlignment="1" applyProtection="1">
      <alignment horizontal="center"/>
      <protection hidden="1"/>
    </xf>
    <xf numFmtId="43" fontId="19" fillId="3" borderId="24" xfId="0" applyNumberFormat="1" applyFont="1" applyFill="1" applyBorder="1" applyAlignment="1" applyProtection="1">
      <alignment horizontal="center"/>
      <protection hidden="1" locked="0"/>
    </xf>
    <xf numFmtId="43" fontId="19" fillId="3" borderId="6" xfId="0" applyNumberFormat="1" applyFont="1" applyFill="1" applyBorder="1" applyAlignment="1" applyProtection="1">
      <alignment horizontal="center"/>
      <protection hidden="1" locked="0"/>
    </xf>
    <xf numFmtId="43" fontId="4" fillId="7" borderId="24" xfId="18" applyFont="1" applyFill="1" applyBorder="1" applyAlignment="1" applyProtection="1">
      <alignment horizontal="center"/>
      <protection hidden="1"/>
    </xf>
    <xf numFmtId="43" fontId="4" fillId="7" borderId="6" xfId="18" applyFont="1" applyFill="1" applyBorder="1" applyAlignment="1" applyProtection="1">
      <alignment horizontal="center"/>
      <protection hidden="1"/>
    </xf>
    <xf numFmtId="0" fontId="28" fillId="4" borderId="0" xfId="0" applyFont="1" applyFill="1" applyAlignment="1" applyProtection="1">
      <alignment horizontal="left" vertical="center" wrapText="1"/>
      <protection hidden="1"/>
    </xf>
    <xf numFmtId="0" fontId="28" fillId="4" borderId="0" xfId="0" applyFont="1" applyFill="1" applyAlignment="1">
      <alignment horizontal="left" vertical="center" wrapText="1"/>
    </xf>
    <xf numFmtId="0" fontId="4" fillId="8" borderId="2" xfId="0" applyFont="1" applyFill="1" applyBorder="1" applyAlignment="1" applyProtection="1">
      <alignment horizontal="left"/>
      <protection hidden="1"/>
    </xf>
    <xf numFmtId="0" fontId="4" fillId="8" borderId="24" xfId="0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0" fontId="0" fillId="17" borderId="39" xfId="0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31" fillId="7" borderId="0" xfId="0" applyFont="1" applyFill="1" applyAlignment="1" applyProtection="1">
      <alignment horizontal="center"/>
      <protection hidden="1"/>
    </xf>
    <xf numFmtId="0" fontId="4" fillId="8" borderId="79" xfId="0" applyFont="1" applyFill="1" applyBorder="1" applyAlignment="1" applyProtection="1">
      <alignment horizontal="left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4" fillId="8" borderId="79" xfId="0" applyFont="1" applyFill="1" applyBorder="1" applyAlignment="1" applyProtection="1">
      <alignment horizontal="right"/>
      <protection hidden="1"/>
    </xf>
    <xf numFmtId="0" fontId="0" fillId="8" borderId="42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4" fillId="4" borderId="52" xfId="0" applyFont="1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4" fillId="4" borderId="79" xfId="0" applyFont="1" applyFill="1" applyBorder="1" applyAlignment="1" applyProtection="1">
      <alignment horizontal="right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26" fillId="9" borderId="0" xfId="0" applyFont="1" applyFill="1" applyAlignment="1" applyProtection="1">
      <alignment horizontal="center"/>
      <protection hidden="1"/>
    </xf>
    <xf numFmtId="0" fontId="19" fillId="4" borderId="2" xfId="0" applyFont="1" applyFill="1" applyBorder="1" applyAlignment="1" applyProtection="1">
      <alignment horizontal="left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0" fontId="30" fillId="14" borderId="0" xfId="0" applyFont="1" applyFill="1" applyBorder="1" applyAlignment="1" applyProtection="1">
      <alignment horizontal="center"/>
      <protection hidden="1"/>
    </xf>
    <xf numFmtId="0" fontId="32" fillId="18" borderId="0" xfId="0" applyFont="1" applyFill="1" applyAlignment="1">
      <alignment horizontal="justify" vertical="top" wrapText="1"/>
    </xf>
    <xf numFmtId="0" fontId="0" fillId="4" borderId="0" xfId="0" applyFill="1" applyAlignment="1" applyProtection="1">
      <alignment horizontal="center"/>
      <protection hidden="1"/>
    </xf>
    <xf numFmtId="0" fontId="20" fillId="4" borderId="0" xfId="0" applyFont="1" applyFill="1" applyAlignment="1" applyProtection="1">
      <alignment horizontal="center"/>
      <protection hidden="1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ebbraio" xfId="20"/>
    <cellStyle name="Normale_Marzo" xfId="21"/>
    <cellStyle name="Normale_Nuova Irpef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o\Impostazioni%20locali\Temporary%20Internet%20Files\Content.IE5\P77VTTCE\Contabilit&#224;%202003\GENNAIO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o\Impostazioni%20locali\Temporary%20Internet%20Files\Content.IE5\P77VTTCE\GENNAIO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ina Iniziale"/>
      <sheetName val="Mod 69"/>
      <sheetName val="Percentuale"/>
      <sheetName val="Trasferte Ufficiali"/>
      <sheetName val="Trasferte soprann"/>
      <sheetName val="Trasferte Assistenti"/>
      <sheetName val="Spese Ufficio"/>
      <sheetName val="Verbali Riparto Trasferte"/>
      <sheetName val="Stato Mensile"/>
      <sheetName val="Diritti Operatori"/>
      <sheetName val="Diritti Computabili"/>
      <sheetName val="Indennità"/>
      <sheetName val="Stampa"/>
      <sheetName val="Statistica"/>
      <sheetName val="Irpef"/>
      <sheetName val="Gratifica annuale"/>
      <sheetName val="Statini stipendio"/>
      <sheetName val="Modulo 10%"/>
      <sheetName val="Modulo Diritti Operatori"/>
      <sheetName val="Macro1"/>
      <sheetName val="Macro2"/>
      <sheetName val="Macro3"/>
    </sheetNames>
    <sheetDataSet>
      <sheetData sheetId="19">
        <row r="1">
          <cell r="A1" t="str">
            <v>Macro1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ina Iniziale"/>
      <sheetName val="Mod 69"/>
      <sheetName val="Percentuale"/>
      <sheetName val="Trasferte Ufficiali"/>
      <sheetName val="Trasferte soprann"/>
      <sheetName val="Trasferte Assistenti"/>
      <sheetName val="Spese Ufficio"/>
      <sheetName val="Verbali Riparto Trasferte"/>
      <sheetName val="Stato Mensile"/>
      <sheetName val="Diritti Operatori"/>
      <sheetName val="Diritti Computabili"/>
      <sheetName val="Indennità"/>
      <sheetName val="Stampa"/>
      <sheetName val="Statistica"/>
      <sheetName val="Irpef"/>
      <sheetName val="Gratifica annuale"/>
      <sheetName val="Statini stipendio"/>
      <sheetName val="Modulo 10%"/>
      <sheetName val="Modulo Diritti Operatori"/>
      <sheetName val="Macro1"/>
      <sheetName val="Macro2"/>
      <sheetName val="Macro3"/>
    </sheetNames>
    <sheetDataSet>
      <sheetData sheetId="19">
        <row r="1">
          <cell r="A1" t="str">
            <v>Macro1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giuseppe.rizzo03@giustizia.it" TargetMode="External" /><Relationship Id="rId2" Type="http://schemas.openxmlformats.org/officeDocument/2006/relationships/hyperlink" Target="mailto:giurizzo@virgilio.it" TargetMode="Externa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iuseppe.rizzo03@giustizia.it" TargetMode="External" /><Relationship Id="rId2" Type="http://schemas.openxmlformats.org/officeDocument/2006/relationships/hyperlink" Target="mailto:giurizzo@virgilio.i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iuseppe.rizzo03@giustizia.it" TargetMode="External" /><Relationship Id="rId2" Type="http://schemas.openxmlformats.org/officeDocument/2006/relationships/hyperlink" Target="mailto:giurizzo@virgilio.it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S47"/>
  <sheetViews>
    <sheetView workbookViewId="0" topLeftCell="R1">
      <selection activeCell="A1" sqref="A1:Q1"/>
    </sheetView>
  </sheetViews>
  <sheetFormatPr defaultColWidth="9.33203125" defaultRowHeight="12.75"/>
  <cols>
    <col min="1" max="1" width="11.5" style="1" hidden="1" customWidth="1"/>
    <col min="2" max="2" width="13" style="1" hidden="1" customWidth="1"/>
    <col min="3" max="5" width="10.5" style="1" hidden="1" customWidth="1"/>
    <col min="6" max="7" width="12.33203125" style="1" hidden="1" customWidth="1"/>
    <col min="8" max="10" width="11.5" style="1" hidden="1" customWidth="1"/>
    <col min="11" max="12" width="11.66015625" style="1" hidden="1" customWidth="1"/>
    <col min="13" max="15" width="12.33203125" style="1" hidden="1" customWidth="1"/>
    <col min="16" max="16" width="9.33203125" style="1" hidden="1" customWidth="1"/>
    <col min="17" max="17" width="10.16015625" style="1" hidden="1" customWidth="1"/>
    <col min="18" max="16384" width="9.33203125" style="1" customWidth="1"/>
  </cols>
  <sheetData>
    <row r="1" spans="1:15" ht="12.7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4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>
      <c r="A3" s="220" t="s">
        <v>24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9" ht="13.5" thickBot="1">
      <c r="A4" s="43"/>
      <c r="B4" s="43"/>
      <c r="C4" s="43"/>
      <c r="D4" s="43"/>
      <c r="E4" s="43"/>
      <c r="F4" s="43"/>
      <c r="G4" s="43"/>
      <c r="H4" s="43"/>
      <c r="I4" s="43"/>
      <c r="J4" s="215" t="s">
        <v>1</v>
      </c>
      <c r="K4" s="215"/>
      <c r="L4" s="215"/>
      <c r="M4" s="215"/>
      <c r="N4" s="215"/>
      <c r="O4" s="215"/>
      <c r="P4" s="4"/>
      <c r="Q4" s="4"/>
      <c r="R4" s="4"/>
      <c r="S4" s="4"/>
    </row>
    <row r="5" spans="1:19" ht="38.25" customHeight="1" thickTop="1">
      <c r="A5" s="221" t="s">
        <v>27</v>
      </c>
      <c r="B5" s="246" t="s">
        <v>2</v>
      </c>
      <c r="C5" s="223" t="s">
        <v>25</v>
      </c>
      <c r="D5" s="223"/>
      <c r="E5" s="223"/>
      <c r="F5" s="223"/>
      <c r="G5" s="223"/>
      <c r="H5" s="223"/>
      <c r="I5" s="246" t="s">
        <v>3</v>
      </c>
      <c r="J5" s="246" t="s">
        <v>4</v>
      </c>
      <c r="K5" s="246" t="s">
        <v>5</v>
      </c>
      <c r="L5" s="246" t="s">
        <v>6</v>
      </c>
      <c r="M5" s="246" t="s">
        <v>7</v>
      </c>
      <c r="N5" s="231" t="s">
        <v>8</v>
      </c>
      <c r="O5" s="228"/>
      <c r="P5" s="4"/>
      <c r="Q5" s="4"/>
      <c r="R5" s="4"/>
      <c r="S5" s="4"/>
    </row>
    <row r="6" spans="1:19" ht="12.75">
      <c r="A6" s="222"/>
      <c r="B6" s="247"/>
      <c r="C6" s="247" t="s">
        <v>41</v>
      </c>
      <c r="D6" s="30"/>
      <c r="E6" s="30"/>
      <c r="F6" s="30"/>
      <c r="G6" s="30"/>
      <c r="H6" s="247" t="s">
        <v>43</v>
      </c>
      <c r="I6" s="247"/>
      <c r="J6" s="247"/>
      <c r="K6" s="247"/>
      <c r="L6" s="247"/>
      <c r="M6" s="247"/>
      <c r="N6" s="229"/>
      <c r="O6" s="224"/>
      <c r="P6" s="4"/>
      <c r="Q6" s="4"/>
      <c r="R6" s="4"/>
      <c r="S6" s="4"/>
    </row>
    <row r="7" spans="1:19" ht="12.75">
      <c r="A7" s="222"/>
      <c r="B7" s="247"/>
      <c r="C7" s="247"/>
      <c r="D7" s="30"/>
      <c r="E7" s="30"/>
      <c r="F7" s="30"/>
      <c r="G7" s="30"/>
      <c r="H7" s="247"/>
      <c r="I7" s="247"/>
      <c r="J7" s="247"/>
      <c r="K7" s="247"/>
      <c r="L7" s="247"/>
      <c r="M7" s="247"/>
      <c r="N7" s="229"/>
      <c r="O7" s="224"/>
      <c r="P7" s="4"/>
      <c r="Q7" s="4"/>
      <c r="R7" s="4"/>
      <c r="S7" s="4"/>
    </row>
    <row r="8" spans="1:19" ht="12.75">
      <c r="A8" s="222"/>
      <c r="B8" s="247"/>
      <c r="C8" s="247"/>
      <c r="D8" s="30"/>
      <c r="E8" s="30"/>
      <c r="F8" s="30"/>
      <c r="G8" s="30"/>
      <c r="H8" s="247"/>
      <c r="I8" s="247"/>
      <c r="J8" s="247"/>
      <c r="K8" s="247"/>
      <c r="L8" s="247"/>
      <c r="M8" s="247"/>
      <c r="N8" s="229"/>
      <c r="O8" s="224"/>
      <c r="P8" s="4"/>
      <c r="Q8" s="4"/>
      <c r="R8" s="4"/>
      <c r="S8" s="4"/>
    </row>
    <row r="9" spans="1:19" ht="12.75">
      <c r="A9" s="222"/>
      <c r="B9" s="247"/>
      <c r="C9" s="247"/>
      <c r="D9" s="30"/>
      <c r="E9" s="30"/>
      <c r="F9" s="30"/>
      <c r="G9" s="30"/>
      <c r="H9" s="247"/>
      <c r="I9" s="247"/>
      <c r="J9" s="247"/>
      <c r="K9" s="247"/>
      <c r="L9" s="247"/>
      <c r="M9" s="247"/>
      <c r="N9" s="225"/>
      <c r="O9" s="226"/>
      <c r="P9" s="4"/>
      <c r="Q9" s="4"/>
      <c r="R9" s="4"/>
      <c r="S9" s="4"/>
    </row>
    <row r="10" spans="1:19" ht="12.75">
      <c r="A10" s="248" t="s">
        <v>28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50"/>
      <c r="P10" s="4"/>
      <c r="Q10" s="4"/>
      <c r="R10" s="4"/>
      <c r="S10" s="4"/>
    </row>
    <row r="11" spans="1:19" ht="12.75">
      <c r="A11" s="15">
        <v>26000</v>
      </c>
      <c r="B11" s="14">
        <f>'Ire Annuale'!D19</f>
        <v>0</v>
      </c>
      <c r="C11" s="16">
        <v>3000</v>
      </c>
      <c r="D11" s="16"/>
      <c r="E11" s="16"/>
      <c r="F11" s="16"/>
      <c r="G11" s="16"/>
      <c r="H11" s="16">
        <v>4500</v>
      </c>
      <c r="I11" s="14">
        <f>IF('Ire Annuale'!G12&gt;0,'Ire Annuale'!G12,'Ire Annuale'!B23)</f>
        <v>0</v>
      </c>
      <c r="J11" s="16">
        <f>+I11-B11</f>
        <v>0</v>
      </c>
      <c r="K11" s="16">
        <f>+A11+B11+C11+H11-I11</f>
        <v>33500</v>
      </c>
      <c r="L11" s="17">
        <f>TRUNC(K11/A11,4)</f>
        <v>1.2884</v>
      </c>
      <c r="M11" s="16">
        <f>+C11+H11</f>
        <v>7500</v>
      </c>
      <c r="N11" s="227">
        <f>IF(I11&gt;0,IF($L$11&gt;1,$M$11,IF($L$11=1,$M$11,IF($L$11&gt;0,TRUNC(($L$11*$M$11*100)/100,2),IF($L$11=0,0,IF($L$11&lt;0,0))))),0)</f>
        <v>0</v>
      </c>
      <c r="O11" s="219"/>
      <c r="P11" s="10" t="s">
        <v>35</v>
      </c>
      <c r="Q11" s="4"/>
      <c r="R11" s="4"/>
      <c r="S11" s="4"/>
    </row>
    <row r="12" spans="1:19" ht="12.75">
      <c r="A12" s="7">
        <f>+A11</f>
        <v>26000</v>
      </c>
      <c r="B12" s="8">
        <f>TRUNC(B15*13,2)</f>
        <v>0</v>
      </c>
      <c r="C12" s="8">
        <f>+C11</f>
        <v>3000</v>
      </c>
      <c r="D12" s="8"/>
      <c r="E12" s="8"/>
      <c r="F12" s="8"/>
      <c r="G12" s="8"/>
      <c r="H12" s="8">
        <f>+H11</f>
        <v>4500</v>
      </c>
      <c r="I12" s="8">
        <f>IF('Ire Mensile'!G12&gt;0,'Ire Mensile'!G12,TRUNC(I15*13,2))</f>
        <v>0</v>
      </c>
      <c r="J12" s="8">
        <f>+I12-B12</f>
        <v>0</v>
      </c>
      <c r="K12" s="8">
        <f>+A12+B12+C12+H12-I12</f>
        <v>33500</v>
      </c>
      <c r="L12" s="9">
        <f>TRUNC(K12/A12,4)</f>
        <v>1.2884</v>
      </c>
      <c r="M12" s="8">
        <f>+C12+H12</f>
        <v>7500</v>
      </c>
      <c r="N12" s="261">
        <f>IF(I12&gt;0,IF($L$12&gt;1,$M$12,IF($L$12=1,$M$12,IF($L$12&gt;0,TRUNC($L$12*$M$12,2),IF($L$12=0,0,IF($L$12&lt;0,0))))),0)</f>
        <v>0</v>
      </c>
      <c r="O12" s="262"/>
      <c r="P12" s="10" t="s">
        <v>36</v>
      </c>
      <c r="Q12" s="4"/>
      <c r="R12" s="4"/>
      <c r="S12" s="4"/>
    </row>
    <row r="13" spans="1:19" ht="12.75">
      <c r="A13" s="251" t="s">
        <v>29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3"/>
      <c r="P13" s="4"/>
      <c r="Q13" s="4"/>
      <c r="R13" s="4"/>
      <c r="S13" s="4"/>
    </row>
    <row r="14" spans="1:19" ht="21">
      <c r="A14" s="272" t="s">
        <v>37</v>
      </c>
      <c r="B14" s="18" t="s">
        <v>38</v>
      </c>
      <c r="C14" s="260" t="s">
        <v>21</v>
      </c>
      <c r="D14" s="260"/>
      <c r="E14" s="260"/>
      <c r="F14" s="260"/>
      <c r="G14" s="260"/>
      <c r="H14" s="260" t="s">
        <v>39</v>
      </c>
      <c r="I14" s="18" t="s">
        <v>42</v>
      </c>
      <c r="J14" s="260" t="s">
        <v>33</v>
      </c>
      <c r="K14" s="273" t="s">
        <v>40</v>
      </c>
      <c r="L14" s="273"/>
      <c r="M14" s="273" t="s">
        <v>44</v>
      </c>
      <c r="N14" s="273" t="s">
        <v>45</v>
      </c>
      <c r="O14" s="273"/>
      <c r="P14" s="4"/>
      <c r="Q14" s="11"/>
      <c r="R14" s="4"/>
      <c r="S14" s="4"/>
    </row>
    <row r="15" spans="1:19" ht="12.75">
      <c r="A15" s="272"/>
      <c r="B15" s="102">
        <f>+'Ire Mensile'!D19</f>
        <v>0</v>
      </c>
      <c r="C15" s="260"/>
      <c r="D15" s="260"/>
      <c r="E15" s="260"/>
      <c r="F15" s="260"/>
      <c r="G15" s="260"/>
      <c r="H15" s="260"/>
      <c r="I15" s="102">
        <f>IF('Ire Mensile'!G12&gt;0,ROUND('Ire Mensile'!G12/13,2),+'Ire Mensile'!B22)</f>
        <v>0</v>
      </c>
      <c r="J15" s="260"/>
      <c r="K15" s="273"/>
      <c r="L15" s="273"/>
      <c r="M15" s="273"/>
      <c r="N15" s="273"/>
      <c r="O15" s="273"/>
      <c r="P15" s="4"/>
      <c r="Q15" s="11"/>
      <c r="R15" s="4"/>
      <c r="S15" s="4"/>
    </row>
    <row r="16" spans="1:19" ht="12.75">
      <c r="A16" s="19">
        <v>78000</v>
      </c>
      <c r="B16" s="20">
        <f>+B11</f>
        <v>0</v>
      </c>
      <c r="C16" s="20">
        <f>IF(I30="si",ROUND($H$35/12*$I$34,2),0)</f>
        <v>0</v>
      </c>
      <c r="D16" s="20"/>
      <c r="E16" s="20"/>
      <c r="F16" s="20"/>
      <c r="G16" s="20"/>
      <c r="H16" s="20">
        <f>IF($K$30&gt;0,ROUND(($K$30)*$H$36/12*$K$34*$L$30%+($N$30*($H$37-$H$36)/12*$N$34*$L$30%)+(K37*(H38-H36)/12*K38*L37%)+(N37*(H39-H36)/12*N38*L37%),2),0)</f>
        <v>0</v>
      </c>
      <c r="I16" s="20">
        <f>+I11</f>
        <v>0</v>
      </c>
      <c r="J16" s="20">
        <f>+I16-B16</f>
        <v>0</v>
      </c>
      <c r="K16" s="20">
        <f>+A16+B16+C16+H16-I16</f>
        <v>78000</v>
      </c>
      <c r="L16" s="21">
        <f>TRUNC(K16/A16,4)</f>
        <v>1</v>
      </c>
      <c r="M16" s="20">
        <f>+C16+H16</f>
        <v>0</v>
      </c>
      <c r="N16" s="264">
        <f>IF(L16&gt;1,M16,IF(L16=1,M16,IF(L16&gt;0,ROUND(L16*M16,2),IF(L16=0,0,IF(L16&lt;0,0)))))</f>
        <v>0</v>
      </c>
      <c r="O16" s="265"/>
      <c r="P16" s="10" t="s">
        <v>35</v>
      </c>
      <c r="Q16" s="4"/>
      <c r="R16" s="12"/>
      <c r="S16" s="4"/>
    </row>
    <row r="17" spans="1:19" ht="12.75">
      <c r="A17" s="22">
        <f>+A16</f>
        <v>78000</v>
      </c>
      <c r="B17" s="23">
        <f>TRUNC(B15*13,2)</f>
        <v>0</v>
      </c>
      <c r="C17" s="23">
        <f>IF(I35="si",$H$35,0)</f>
        <v>0</v>
      </c>
      <c r="D17" s="23"/>
      <c r="E17" s="23"/>
      <c r="F17" s="23"/>
      <c r="G17" s="23"/>
      <c r="H17" s="23">
        <f>IF(K$35&gt;0,ROUND((K$35)*H36*L$35%+(N$35*(H37-H36)*L$35%)+(K39*(H38-H36)*L39%)+(N39*(H39-H36)*L39%),2),0)</f>
        <v>0</v>
      </c>
      <c r="I17" s="23">
        <f>IF('Ire Mensile'!G12&gt;0,'Ire Mensile'!G12,TRUNC(I15*13,2))</f>
        <v>0</v>
      </c>
      <c r="J17" s="23">
        <f>+I17-B17</f>
        <v>0</v>
      </c>
      <c r="K17" s="23">
        <f>+A17+B17+C17+H17-I17</f>
        <v>78000</v>
      </c>
      <c r="L17" s="24">
        <f>TRUNC(K17/A17,4)</f>
        <v>1</v>
      </c>
      <c r="M17" s="23">
        <f>+C17+H17</f>
        <v>0</v>
      </c>
      <c r="N17" s="267">
        <f>IF(L17&gt;1,M17,IF(L17=1,M17,IF(L17&gt;0,ROUND(L17*M17,2),IF(L17=0,0,IF(L17&lt;0,0)))))</f>
        <v>0</v>
      </c>
      <c r="O17" s="268"/>
      <c r="P17" s="10" t="s">
        <v>36</v>
      </c>
      <c r="Q17" s="4"/>
      <c r="R17" s="4"/>
      <c r="S17" s="4"/>
    </row>
    <row r="18" spans="1:19" ht="14.25" thickBo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6" t="s">
        <v>23</v>
      </c>
      <c r="L18" s="27"/>
      <c r="M18" s="28"/>
      <c r="N18" s="29"/>
      <c r="O18" s="29"/>
      <c r="P18" s="4"/>
      <c r="Q18" s="4"/>
      <c r="R18" s="4"/>
      <c r="S18" s="4"/>
    </row>
    <row r="19" spans="1:19" ht="13.5" thickTop="1">
      <c r="A19" s="254" t="s">
        <v>11</v>
      </c>
      <c r="B19" s="255"/>
      <c r="C19" s="256"/>
      <c r="D19" s="31"/>
      <c r="E19" s="31"/>
      <c r="F19" s="31"/>
      <c r="G19" s="31"/>
      <c r="H19" s="257" t="s">
        <v>12</v>
      </c>
      <c r="I19" s="258"/>
      <c r="J19" s="258"/>
      <c r="K19" s="258"/>
      <c r="L19" s="258"/>
      <c r="M19" s="258"/>
      <c r="N19" s="258"/>
      <c r="O19" s="230"/>
      <c r="P19" s="4"/>
      <c r="Q19" s="4"/>
      <c r="R19" s="4"/>
      <c r="S19" s="4"/>
    </row>
    <row r="20" spans="1:19" ht="12.75" customHeight="1">
      <c r="A20" s="216" t="s">
        <v>13</v>
      </c>
      <c r="B20" s="217" t="s">
        <v>14</v>
      </c>
      <c r="C20" s="218" t="s">
        <v>15</v>
      </c>
      <c r="D20" s="212" t="s">
        <v>9</v>
      </c>
      <c r="E20" s="213" t="s">
        <v>10</v>
      </c>
      <c r="F20" s="209"/>
      <c r="G20" s="210"/>
      <c r="H20" s="214" t="s">
        <v>16</v>
      </c>
      <c r="I20" s="263" t="s">
        <v>17</v>
      </c>
      <c r="J20" s="263" t="s">
        <v>26</v>
      </c>
      <c r="K20" s="263" t="s">
        <v>34</v>
      </c>
      <c r="L20" s="263" t="s">
        <v>77</v>
      </c>
      <c r="M20" s="263"/>
      <c r="N20" s="263" t="s">
        <v>33</v>
      </c>
      <c r="O20" s="266" t="s">
        <v>18</v>
      </c>
      <c r="P20" s="4"/>
      <c r="Q20" s="4"/>
      <c r="R20" s="4"/>
      <c r="S20" s="4"/>
    </row>
    <row r="21" spans="1:19" ht="12.75">
      <c r="A21" s="216"/>
      <c r="B21" s="217"/>
      <c r="C21" s="218"/>
      <c r="D21" s="212"/>
      <c r="E21" s="211"/>
      <c r="F21" s="206"/>
      <c r="G21" s="207"/>
      <c r="H21" s="214"/>
      <c r="I21" s="263"/>
      <c r="J21" s="263"/>
      <c r="K21" s="263"/>
      <c r="L21" s="263"/>
      <c r="M21" s="263"/>
      <c r="N21" s="263"/>
      <c r="O21" s="266"/>
      <c r="P21" s="4"/>
      <c r="Q21" s="4"/>
      <c r="R21" s="4"/>
      <c r="S21" s="4"/>
    </row>
    <row r="22" spans="1:19" ht="12.75">
      <c r="A22" s="216"/>
      <c r="B22" s="217"/>
      <c r="C22" s="218"/>
      <c r="D22" s="212"/>
      <c r="E22" s="208"/>
      <c r="F22" s="205"/>
      <c r="G22" s="259"/>
      <c r="H22" s="214"/>
      <c r="I22" s="263"/>
      <c r="J22" s="263"/>
      <c r="K22" s="263"/>
      <c r="L22" s="263"/>
      <c r="M22" s="263"/>
      <c r="N22" s="263"/>
      <c r="O22" s="266"/>
      <c r="P22" s="4"/>
      <c r="Q22" s="4"/>
      <c r="R22" s="4"/>
      <c r="S22" s="4"/>
    </row>
    <row r="23" spans="1:19" ht="12.75">
      <c r="A23" s="32">
        <v>0</v>
      </c>
      <c r="B23" s="33">
        <v>26000</v>
      </c>
      <c r="C23" s="34">
        <v>23</v>
      </c>
      <c r="D23" s="35">
        <f>TRUNC(($B$23*$C$23%),2)</f>
        <v>5980</v>
      </c>
      <c r="E23" s="36">
        <f>ROUND($A$23/12,2)</f>
        <v>0</v>
      </c>
      <c r="F23" s="36">
        <f>TRUNC($B$23/12,2)</f>
        <v>2166.66</v>
      </c>
      <c r="G23" s="37">
        <f>TRUNC($F$23*$C$23%,2)</f>
        <v>498.33</v>
      </c>
      <c r="H23" s="269" t="s">
        <v>9</v>
      </c>
      <c r="I23" s="270"/>
      <c r="J23" s="270"/>
      <c r="K23" s="270"/>
      <c r="L23" s="270"/>
      <c r="M23" s="270"/>
      <c r="N23" s="270"/>
      <c r="O23" s="271"/>
      <c r="P23" s="4"/>
      <c r="Q23" s="4"/>
      <c r="R23" s="4"/>
      <c r="S23" s="4"/>
    </row>
    <row r="24" spans="1:19" ht="12.75">
      <c r="A24" s="38">
        <v>26000.01</v>
      </c>
      <c r="B24" s="33">
        <v>33500</v>
      </c>
      <c r="C24" s="34">
        <v>33</v>
      </c>
      <c r="D24" s="35">
        <f>TRUNC(($B$24-$B$23)*$C$24%,2)+$D$23</f>
        <v>8455</v>
      </c>
      <c r="E24" s="36">
        <f>TRUNC($A$24/12,2)+0.01</f>
        <v>2166.67</v>
      </c>
      <c r="F24" s="36">
        <f>TRUNC(($B$24/12*100))/100</f>
        <v>2791.66</v>
      </c>
      <c r="G24" s="37">
        <f>TRUNC((($F$24-$F$23)*$C$24%*100))/100+$G$23</f>
        <v>704.5799999999999</v>
      </c>
      <c r="H24" s="57">
        <f>+$I$11</f>
        <v>0</v>
      </c>
      <c r="I24" s="58">
        <f>+$B$11</f>
        <v>0</v>
      </c>
      <c r="J24" s="58">
        <f>+$N$11</f>
        <v>0</v>
      </c>
      <c r="K24" s="59">
        <f>+N16</f>
        <v>0</v>
      </c>
      <c r="L24" s="59">
        <f>+I11-B11-K24</f>
        <v>0</v>
      </c>
      <c r="M24" s="60"/>
      <c r="N24" s="58">
        <f>+H24-I24-J24-K24</f>
        <v>0</v>
      </c>
      <c r="O24" s="56">
        <f>TRUNC(IF($N$24&lt;$A$24,($N$24*$C$23%),IF($N$24&lt;$A$25,(($N$24-$B$23)*$C$24%+$D$23),IF($N$24&lt;$A$26,(($N$24-$B$24)*$C$25%+$D$24),IF($N$24&lt;10000000,(($N$24-$B$25)*$C$26%+$D$25))))),2)</f>
        <v>0</v>
      </c>
      <c r="P24" s="4"/>
      <c r="Q24" s="4"/>
      <c r="R24" s="4"/>
      <c r="S24" s="4"/>
    </row>
    <row r="25" spans="1:19" ht="12.75">
      <c r="A25" s="38">
        <v>33500.01</v>
      </c>
      <c r="B25" s="33">
        <v>100000</v>
      </c>
      <c r="C25" s="34">
        <v>39</v>
      </c>
      <c r="D25" s="35">
        <f>TRUNC(($B$25-$B$24)*$C$25%,2)+$D$24</f>
        <v>34390</v>
      </c>
      <c r="E25" s="36">
        <f>TRUNC(($A$25/12*100)/100,2)+0.01</f>
        <v>2791.67</v>
      </c>
      <c r="F25" s="36">
        <f>TRUNC(($B$25/12*100))/100</f>
        <v>8333.33</v>
      </c>
      <c r="G25" s="37">
        <f>TRUNC((($F$25-$F$24)*$C$25%*100))/100+$G$24</f>
        <v>2865.83</v>
      </c>
      <c r="H25" s="269" t="s">
        <v>10</v>
      </c>
      <c r="I25" s="270"/>
      <c r="J25" s="270"/>
      <c r="K25" s="270"/>
      <c r="L25" s="270"/>
      <c r="M25" s="270"/>
      <c r="N25" s="270"/>
      <c r="O25" s="271"/>
      <c r="P25" s="4"/>
      <c r="Q25" s="4"/>
      <c r="R25" s="4"/>
      <c r="S25" s="4"/>
    </row>
    <row r="26" spans="1:19" ht="12.75">
      <c r="A26" s="38">
        <v>100000.01</v>
      </c>
      <c r="B26" s="39" t="s">
        <v>19</v>
      </c>
      <c r="C26" s="34">
        <v>43</v>
      </c>
      <c r="D26" s="35"/>
      <c r="E26" s="36">
        <f>ROUND($A$26/12,2)+0.01</f>
        <v>8333.34</v>
      </c>
      <c r="F26" s="36"/>
      <c r="G26" s="37"/>
      <c r="H26" s="57">
        <f>+I15</f>
        <v>0</v>
      </c>
      <c r="I26" s="58">
        <f>+$B$15</f>
        <v>0</v>
      </c>
      <c r="J26" s="58">
        <f>ROUND($N$12/12,2)</f>
        <v>0</v>
      </c>
      <c r="K26" s="58">
        <f>ROUND(N17/12,2)</f>
        <v>0</v>
      </c>
      <c r="L26" s="59"/>
      <c r="M26" s="60"/>
      <c r="N26" s="58">
        <f>+H26-I26-J26-K26</f>
        <v>0</v>
      </c>
      <c r="O26" s="56">
        <f>TRUNC(IF($N$26&lt;$E$24,($N$26*$C$23%),IF($N$26&lt;$E$25,(($N$26-$F$23)*$C$24%+$G$23),IF($N$26&lt;$E$26,(($N$26-$F$24)*$C$25%+$G$24),IF($N$26&lt;10000000,(($N$26-$F$26)*$C$26%+$G$25))))),2)</f>
        <v>0</v>
      </c>
      <c r="P26" s="4"/>
      <c r="Q26" s="4"/>
      <c r="R26" s="4"/>
      <c r="S26" s="4"/>
    </row>
    <row r="27" spans="1:19" ht="13.5" thickBot="1">
      <c r="A27" s="40"/>
      <c r="B27" s="41"/>
      <c r="C27" s="42"/>
      <c r="D27" s="240"/>
      <c r="E27" s="241"/>
      <c r="F27" s="241"/>
      <c r="G27" s="242"/>
      <c r="H27" s="243"/>
      <c r="I27" s="244"/>
      <c r="J27" s="244"/>
      <c r="K27" s="244"/>
      <c r="L27" s="244"/>
      <c r="M27" s="244"/>
      <c r="N27" s="244"/>
      <c r="O27" s="245"/>
      <c r="P27" s="4"/>
      <c r="Q27" s="4"/>
      <c r="R27" s="4"/>
      <c r="S27" s="4"/>
    </row>
    <row r="28" spans="1:19" ht="14.25" thickBot="1" thickTop="1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4"/>
      <c r="Q28" s="4"/>
      <c r="R28" s="4"/>
      <c r="S28" s="4"/>
    </row>
    <row r="29" spans="1:19" ht="13.5" customHeight="1" thickTop="1">
      <c r="A29" s="13"/>
      <c r="B29" s="13"/>
      <c r="C29" s="13"/>
      <c r="D29" s="13"/>
      <c r="E29" s="13"/>
      <c r="F29" s="13"/>
      <c r="G29" s="13"/>
      <c r="H29" s="275" t="s">
        <v>20</v>
      </c>
      <c r="I29" s="276"/>
      <c r="J29" s="276"/>
      <c r="K29" s="276"/>
      <c r="L29" s="276"/>
      <c r="M29" s="276"/>
      <c r="N29" s="276"/>
      <c r="O29" s="277"/>
      <c r="P29" s="4"/>
      <c r="Q29" s="4"/>
      <c r="R29" s="4"/>
      <c r="S29" s="4"/>
    </row>
    <row r="30" spans="1:19" ht="13.5" thickBot="1">
      <c r="A30" s="13"/>
      <c r="B30" s="13"/>
      <c r="C30" s="13"/>
      <c r="D30" s="13"/>
      <c r="E30" s="13"/>
      <c r="F30" s="13"/>
      <c r="G30" s="13"/>
      <c r="H30" s="45" t="s">
        <v>21</v>
      </c>
      <c r="I30" s="61">
        <f>'Ire Annuale'!G16</f>
        <v>0</v>
      </c>
      <c r="J30" s="45" t="s">
        <v>22</v>
      </c>
      <c r="K30" s="62">
        <f>'Ire Annuale'!G17</f>
        <v>0</v>
      </c>
      <c r="L30" s="63">
        <f>'Ire Annuale'!G21</f>
        <v>0</v>
      </c>
      <c r="M30" s="45" t="s">
        <v>32</v>
      </c>
      <c r="N30" s="62">
        <f>'Ire Annuale'!G18</f>
        <v>0</v>
      </c>
      <c r="O30" s="67" t="s">
        <v>9</v>
      </c>
      <c r="P30" s="4"/>
      <c r="Q30" s="4"/>
      <c r="R30" s="4"/>
      <c r="S30" s="4"/>
    </row>
    <row r="31" spans="1:19" ht="13.5" hidden="1" thickTop="1">
      <c r="A31" s="3"/>
      <c r="B31" s="3"/>
      <c r="C31" s="3"/>
      <c r="D31" s="3"/>
      <c r="E31" s="3"/>
      <c r="F31" s="3"/>
      <c r="G31" s="3"/>
      <c r="H31" s="5" t="s">
        <v>9</v>
      </c>
      <c r="I31" s="6">
        <f>IF($I$30="si",IF($L$24&gt;#REF!,0,IF($L$24&gt;#REF!,#REF!,IF($L$24&gt;#REF!,#REF!,IF($N$24&gt;0,#REF!)))),0)</f>
        <v>0</v>
      </c>
      <c r="J31" s="2"/>
      <c r="K31" s="6">
        <f>IF($K$30&gt;0,IF($L$24&gt;#REF!,0,IF($L$24&gt;#REF!,ROUND(#REF!*$K$30*$L$30%,2),IF($L$24&gt;0,ROUND(#REF!*$K$30*$L$30%,2)))),0)</f>
        <v>0</v>
      </c>
      <c r="L31" s="4"/>
      <c r="M31" s="2"/>
      <c r="N31" s="6">
        <f>IF($N$30&gt;0,IF($L$24&gt;#REF!,ROUND(#REF!*$N$30*$O$30%,2),IF($L$24&gt;0,ROUND(#REF!*$N$30*$O$30%,2))),0)</f>
        <v>0</v>
      </c>
      <c r="O31" s="2"/>
      <c r="P31" s="4"/>
      <c r="Q31" s="4"/>
      <c r="R31" s="4"/>
      <c r="S31" s="4"/>
    </row>
    <row r="32" spans="1:19" ht="12.75" hidden="1">
      <c r="A32" s="3"/>
      <c r="B32" s="3"/>
      <c r="C32" s="3"/>
      <c r="D32" s="3"/>
      <c r="E32" s="3"/>
      <c r="F32" s="3"/>
      <c r="G32" s="3"/>
      <c r="H32" s="5" t="s">
        <v>10</v>
      </c>
      <c r="I32" s="6">
        <f>IF($I$30="si",IF($L$26&gt;#REF!/12,0,IF($L$26&gt;#REF!/12,ROUND(#REF!/12,2),IF($L$26&gt;#REF!/12,ROUND(#REF!/12,2),IF($L$26&gt;0,ROUND(#REF!/12,2))))),0)</f>
        <v>0</v>
      </c>
      <c r="J32" s="2"/>
      <c r="K32" s="6">
        <f>IF($K$30&gt;0,IF($L$26&gt;#REF!/12,0,IF($L$26&gt;#REF!/12,ROUND(#REF!*$K$30/12*$L$30%,2),IF($L$26&gt;0,ROUND(#REF!*$K$30/12*$L$30%,2)))),0)</f>
        <v>0</v>
      </c>
      <c r="L32" s="4"/>
      <c r="M32" s="4"/>
      <c r="N32" s="6">
        <f>IF($N$30&gt;0,IF($L$26&gt;#REF!/12,ROUND(#REF!*$N$30/12*$O$30%,2),IF($L$26&gt;0,ROUND(#REF!*$N$30/12*$O$30%,2))),0)</f>
        <v>0</v>
      </c>
      <c r="O32" s="4"/>
      <c r="P32" s="4"/>
      <c r="Q32" s="4"/>
      <c r="R32" s="4"/>
      <c r="S32" s="4"/>
    </row>
    <row r="33" spans="1:19" ht="12.75" hidden="1">
      <c r="A33" s="3"/>
      <c r="B33" s="3"/>
      <c r="C33" s="3"/>
      <c r="D33" s="3"/>
      <c r="E33" s="3"/>
      <c r="F33" s="3"/>
      <c r="G33" s="3"/>
      <c r="H33" s="2"/>
      <c r="I33" s="2"/>
      <c r="J33" s="2"/>
      <c r="K33" s="2"/>
      <c r="L33" s="2"/>
      <c r="M33" s="2"/>
      <c r="N33" s="2"/>
      <c r="O33" s="2"/>
      <c r="P33" s="4"/>
      <c r="Q33" s="4"/>
      <c r="R33" s="4"/>
      <c r="S33" s="4"/>
    </row>
    <row r="34" spans="1:19" ht="13.5" thickTop="1">
      <c r="A34" s="3"/>
      <c r="B34" s="3"/>
      <c r="C34" s="3"/>
      <c r="D34" s="3"/>
      <c r="E34" s="3"/>
      <c r="F34" s="3"/>
      <c r="G34" s="3"/>
      <c r="H34" s="72" t="s">
        <v>78</v>
      </c>
      <c r="I34" s="71">
        <f>+'Ire Annuale'!H16</f>
        <v>0</v>
      </c>
      <c r="J34" s="72" t="s">
        <v>79</v>
      </c>
      <c r="K34" s="71">
        <f>+'Ire Annuale'!H17</f>
        <v>0</v>
      </c>
      <c r="L34" s="72" t="s">
        <v>15</v>
      </c>
      <c r="M34" s="72" t="s">
        <v>79</v>
      </c>
      <c r="N34" s="71">
        <f>+'Ire Annuale'!H18</f>
        <v>0</v>
      </c>
      <c r="O34" s="71"/>
      <c r="P34" s="4"/>
      <c r="Q34" s="4"/>
      <c r="R34" s="4"/>
      <c r="S34" s="4"/>
    </row>
    <row r="35" spans="1:19" ht="13.5" thickBot="1">
      <c r="A35" s="46" t="s">
        <v>30</v>
      </c>
      <c r="B35" s="47"/>
      <c r="C35" s="48"/>
      <c r="D35" s="44"/>
      <c r="E35" s="44"/>
      <c r="F35" s="44"/>
      <c r="G35" s="44"/>
      <c r="H35" s="68">
        <v>3200</v>
      </c>
      <c r="I35" s="69">
        <f>+'Ire Mensile'!G16</f>
        <v>0</v>
      </c>
      <c r="J35" s="70"/>
      <c r="K35" s="69">
        <f>+'Ire Mensile'!G17</f>
        <v>0</v>
      </c>
      <c r="L35" s="69">
        <f>+'Ire Mensile'!G21</f>
        <v>0</v>
      </c>
      <c r="M35" s="70"/>
      <c r="N35" s="69">
        <f>+'Ire Mensile'!G18</f>
        <v>0</v>
      </c>
      <c r="O35" s="67" t="s">
        <v>10</v>
      </c>
      <c r="P35" s="4"/>
      <c r="Q35" s="4"/>
      <c r="R35" s="4"/>
      <c r="S35" s="4"/>
    </row>
    <row r="36" spans="1:19" ht="13.5" thickTop="1">
      <c r="A36" s="49" t="s">
        <v>31</v>
      </c>
      <c r="B36" s="50"/>
      <c r="C36" s="51"/>
      <c r="D36" s="44"/>
      <c r="E36" s="44"/>
      <c r="F36" s="44"/>
      <c r="G36" s="44"/>
      <c r="H36" s="64">
        <v>2900</v>
      </c>
      <c r="I36" s="160" t="s">
        <v>168</v>
      </c>
      <c r="J36" s="160" t="s">
        <v>169</v>
      </c>
      <c r="K36" s="161" t="s">
        <v>170</v>
      </c>
      <c r="L36" s="161" t="s">
        <v>171</v>
      </c>
      <c r="M36" s="161" t="s">
        <v>172</v>
      </c>
      <c r="N36" s="161" t="s">
        <v>173</v>
      </c>
      <c r="O36" s="161" t="s">
        <v>174</v>
      </c>
      <c r="P36" s="4"/>
      <c r="Q36" s="4"/>
      <c r="R36" s="4"/>
      <c r="S36" s="4"/>
    </row>
    <row r="37" spans="1:19" ht="12.75">
      <c r="A37" s="52"/>
      <c r="B37" s="53"/>
      <c r="C37" s="54" t="s">
        <v>32</v>
      </c>
      <c r="D37" s="44"/>
      <c r="E37" s="44"/>
      <c r="F37" s="44"/>
      <c r="G37" s="44"/>
      <c r="H37" s="65">
        <v>3450</v>
      </c>
      <c r="I37" s="274" t="s">
        <v>117</v>
      </c>
      <c r="J37" s="274"/>
      <c r="K37" s="108">
        <f>IF('Ire Annuale'!G19="si",1,0)</f>
        <v>0</v>
      </c>
      <c r="L37" s="105">
        <f>+L30</f>
        <v>0</v>
      </c>
      <c r="M37" s="239" t="s">
        <v>118</v>
      </c>
      <c r="N37" s="108">
        <f>+'Ire Annuale'!G20</f>
        <v>0</v>
      </c>
      <c r="O37" s="106" t="s">
        <v>9</v>
      </c>
      <c r="P37" s="4"/>
      <c r="Q37" s="4"/>
      <c r="R37" s="4"/>
      <c r="S37" s="4"/>
    </row>
    <row r="38" spans="1:19" ht="12.75">
      <c r="A38" s="103" t="s">
        <v>117</v>
      </c>
      <c r="B38" s="103"/>
      <c r="C38" s="103"/>
      <c r="D38" s="44"/>
      <c r="E38" s="44"/>
      <c r="F38" s="44"/>
      <c r="G38" s="44"/>
      <c r="H38" s="104">
        <v>3200</v>
      </c>
      <c r="I38" s="274"/>
      <c r="J38" s="274"/>
      <c r="K38" s="71">
        <f>+'Ire Annuale'!H19</f>
        <v>0</v>
      </c>
      <c r="L38" s="107" t="s">
        <v>15</v>
      </c>
      <c r="M38" s="239"/>
      <c r="N38" s="71">
        <f>+'Ire Annuale'!H20</f>
        <v>0</v>
      </c>
      <c r="O38" s="72" t="s">
        <v>79</v>
      </c>
      <c r="P38" s="4"/>
      <c r="Q38" s="4"/>
      <c r="R38" s="4"/>
      <c r="S38" s="4"/>
    </row>
    <row r="39" spans="1:19" ht="12.75">
      <c r="A39" s="103" t="s">
        <v>118</v>
      </c>
      <c r="B39" s="103"/>
      <c r="C39" s="103"/>
      <c r="D39" s="44"/>
      <c r="E39" s="44"/>
      <c r="F39" s="44"/>
      <c r="G39" s="44"/>
      <c r="H39" s="104">
        <v>3700</v>
      </c>
      <c r="I39" s="274"/>
      <c r="J39" s="274"/>
      <c r="K39" s="108">
        <f>IF('Ire Mensile'!G19="si",1,0)</f>
        <v>0</v>
      </c>
      <c r="L39" s="105">
        <f>+L35</f>
        <v>0</v>
      </c>
      <c r="M39" s="239"/>
      <c r="N39" s="108">
        <f>+'Ire Mensile'!G20</f>
        <v>0</v>
      </c>
      <c r="O39" s="106" t="s">
        <v>10</v>
      </c>
      <c r="P39" s="4"/>
      <c r="Q39" s="4"/>
      <c r="R39" s="4"/>
      <c r="S39" s="4"/>
    </row>
    <row r="40" spans="1:19" ht="12.75">
      <c r="A40" s="10" t="s">
        <v>108</v>
      </c>
      <c r="B40" s="2"/>
      <c r="C40" s="2"/>
      <c r="D40" s="2"/>
      <c r="E40" s="2"/>
      <c r="F40" s="2"/>
      <c r="G40" s="2"/>
      <c r="H40" s="2"/>
      <c r="I40"/>
      <c r="J40"/>
      <c r="K40" s="2"/>
      <c r="L40" s="2"/>
      <c r="M40" s="2"/>
      <c r="N40" s="2"/>
      <c r="O40" s="2"/>
      <c r="P40" s="4"/>
      <c r="Q40" s="4"/>
      <c r="R40" s="4"/>
      <c r="S40" s="4"/>
    </row>
    <row r="41" spans="1:19" ht="12.75">
      <c r="A41" s="15"/>
      <c r="B41" s="14"/>
      <c r="C41" s="16"/>
      <c r="D41" s="16"/>
      <c r="E41" s="16"/>
      <c r="F41" s="16"/>
      <c r="G41" s="16"/>
      <c r="H41" s="16"/>
      <c r="I41" s="14">
        <f>+'Ire Annuale'!D48</f>
        <v>0</v>
      </c>
      <c r="J41" s="16"/>
      <c r="K41" s="16"/>
      <c r="L41" s="17"/>
      <c r="M41" s="16"/>
      <c r="N41" s="227"/>
      <c r="O41" s="219"/>
      <c r="P41" s="73"/>
      <c r="Q41" s="4"/>
      <c r="R41" s="4"/>
      <c r="S41" s="4"/>
    </row>
    <row r="42" spans="1:16" ht="12.75">
      <c r="A42" s="19"/>
      <c r="B42" s="20"/>
      <c r="C42" s="20"/>
      <c r="D42" s="20"/>
      <c r="E42" s="20"/>
      <c r="F42" s="20"/>
      <c r="G42" s="20"/>
      <c r="H42" s="20"/>
      <c r="I42" s="20">
        <f>+I41</f>
        <v>0</v>
      </c>
      <c r="J42" s="20"/>
      <c r="K42" s="20"/>
      <c r="L42" s="21"/>
      <c r="M42" s="20"/>
      <c r="N42" s="264"/>
      <c r="O42" s="265"/>
      <c r="P42" s="73"/>
    </row>
    <row r="43" spans="8:16" ht="12.75">
      <c r="H43" s="57">
        <f>+I41</f>
        <v>0</v>
      </c>
      <c r="I43" s="58">
        <f>+B41</f>
        <v>0</v>
      </c>
      <c r="J43" s="58">
        <f>+N41</f>
        <v>0</v>
      </c>
      <c r="K43" s="59">
        <f>+N42</f>
        <v>0</v>
      </c>
      <c r="L43" s="59">
        <f>+I28-B28</f>
        <v>0</v>
      </c>
      <c r="M43" s="60"/>
      <c r="N43" s="58">
        <f>+H43-I43-J43-K43</f>
        <v>0</v>
      </c>
      <c r="O43" s="56">
        <f>TRUNC(IF($N$43&lt;$A$24,($N$43*$C$23%),IF($N$43&lt;$A$25,(($N$43-$B$23)*$C$24%+$D$23),IF($N$43&lt;$A$26,(($N$43-$B$43)*$C$25%+$D$43),IF($N$43&lt;10000000,(($N$43-$B$25)*$C$26%+$D$25))))),2)</f>
        <v>0</v>
      </c>
      <c r="P43" s="73"/>
    </row>
    <row r="45" ht="12.75">
      <c r="A45" s="73" t="s">
        <v>132</v>
      </c>
    </row>
    <row r="47" spans="1:2" ht="12.75">
      <c r="A47" s="73"/>
      <c r="B47" s="73"/>
    </row>
  </sheetData>
  <sheetProtection password="9E19" sheet="1" objects="1" scenarios="1"/>
  <mergeCells count="56">
    <mergeCell ref="I37:J39"/>
    <mergeCell ref="N41:O41"/>
    <mergeCell ref="N42:O42"/>
    <mergeCell ref="F14:F15"/>
    <mergeCell ref="G14:G15"/>
    <mergeCell ref="I20:I22"/>
    <mergeCell ref="K20:K22"/>
    <mergeCell ref="H23:O23"/>
    <mergeCell ref="H29:O29"/>
    <mergeCell ref="A28:O28"/>
    <mergeCell ref="H25:O25"/>
    <mergeCell ref="A3:O3"/>
    <mergeCell ref="A14:A15"/>
    <mergeCell ref="C14:C15"/>
    <mergeCell ref="H14:H15"/>
    <mergeCell ref="J14:J15"/>
    <mergeCell ref="K14:L15"/>
    <mergeCell ref="M14:M15"/>
    <mergeCell ref="N14:O15"/>
    <mergeCell ref="D14:D15"/>
    <mergeCell ref="M20:M22"/>
    <mergeCell ref="N16:O16"/>
    <mergeCell ref="J20:J22"/>
    <mergeCell ref="N20:N22"/>
    <mergeCell ref="O20:O22"/>
    <mergeCell ref="N17:O17"/>
    <mergeCell ref="J4:O4"/>
    <mergeCell ref="A20:A22"/>
    <mergeCell ref="B20:B22"/>
    <mergeCell ref="C20:C22"/>
    <mergeCell ref="H20:H22"/>
    <mergeCell ref="D20:D22"/>
    <mergeCell ref="E20:G22"/>
    <mergeCell ref="E14:E15"/>
    <mergeCell ref="N12:O12"/>
    <mergeCell ref="L20:L22"/>
    <mergeCell ref="N11:O11"/>
    <mergeCell ref="A1:O1"/>
    <mergeCell ref="A5:A9"/>
    <mergeCell ref="B5:B9"/>
    <mergeCell ref="C5:H5"/>
    <mergeCell ref="C6:C9"/>
    <mergeCell ref="H6:H9"/>
    <mergeCell ref="I5:I9"/>
    <mergeCell ref="K5:K9"/>
    <mergeCell ref="L5:L9"/>
    <mergeCell ref="M37:M39"/>
    <mergeCell ref="D27:G27"/>
    <mergeCell ref="H27:O27"/>
    <mergeCell ref="J5:J9"/>
    <mergeCell ref="A10:O10"/>
    <mergeCell ref="A13:O13"/>
    <mergeCell ref="A19:C19"/>
    <mergeCell ref="M5:M9"/>
    <mergeCell ref="H19:O19"/>
    <mergeCell ref="N5:O9"/>
  </mergeCells>
  <printOptions/>
  <pageMargins left="0" right="0" top="0.1968503937007874" bottom="0.1968503937007874" header="0.5118110236220472" footer="0.5118110236220472"/>
  <pageSetup blackAndWhite="1" horizontalDpi="360" verticalDpi="36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H1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0.5" style="0" customWidth="1"/>
    <col min="5" max="5" width="10.83203125" style="0" customWidth="1"/>
    <col min="6" max="6" width="10.5" style="0" customWidth="1"/>
    <col min="7" max="8" width="10.83203125" style="0" customWidth="1"/>
    <col min="9" max="9" width="2.83203125" style="0" customWidth="1"/>
  </cols>
  <sheetData>
    <row r="1" spans="1:15" ht="15.75">
      <c r="A1" s="493" t="s">
        <v>46</v>
      </c>
      <c r="B1" s="493"/>
      <c r="C1" s="493"/>
      <c r="D1" s="493"/>
      <c r="E1" s="493"/>
      <c r="F1" s="493"/>
      <c r="G1" s="493"/>
      <c r="H1" s="493"/>
      <c r="I1" s="74"/>
      <c r="J1" s="292" t="str">
        <f>+'Ire Annuale'!J1:N1</f>
        <v>Versione 2.0   del 31/12/2005</v>
      </c>
      <c r="K1" s="293"/>
      <c r="L1" s="293"/>
      <c r="M1" s="293"/>
      <c r="N1" s="294"/>
      <c r="O1" s="74"/>
    </row>
    <row r="2" spans="1:15" ht="15.75">
      <c r="A2" s="525" t="str">
        <f>IF(Gen!A2&gt;0,Gen!A2," ")</f>
        <v>TRIBUNALE DI TERMINI IMERESE</v>
      </c>
      <c r="B2" s="525"/>
      <c r="C2" s="525"/>
      <c r="D2" s="525"/>
      <c r="E2" s="525"/>
      <c r="F2" s="525"/>
      <c r="G2" s="525"/>
      <c r="H2" s="525"/>
      <c r="I2" s="74"/>
      <c r="J2" s="473" t="s">
        <v>188</v>
      </c>
      <c r="K2" s="473"/>
      <c r="L2" s="473"/>
      <c r="M2" s="473"/>
      <c r="N2" s="473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74" t="s">
        <v>92</v>
      </c>
      <c r="K4" s="475"/>
      <c r="L4" s="475"/>
      <c r="M4" s="475"/>
      <c r="N4" s="476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477"/>
      <c r="K5" s="478"/>
      <c r="L5" s="478"/>
      <c r="M5" s="478"/>
      <c r="N5" s="479"/>
      <c r="O5" s="74"/>
    </row>
    <row r="6" spans="1:15" ht="13.5">
      <c r="A6" s="311" t="s">
        <v>71</v>
      </c>
      <c r="B6" s="311"/>
      <c r="C6" s="311"/>
      <c r="D6" s="311"/>
      <c r="E6" s="312"/>
      <c r="F6" s="155" t="s">
        <v>156</v>
      </c>
      <c r="G6" s="156">
        <f>IF(Gen!G6&gt;0,Gen!G6," ")</f>
        <v>2005</v>
      </c>
      <c r="H6" s="77"/>
      <c r="I6" s="74"/>
      <c r="J6" s="477" t="s">
        <v>93</v>
      </c>
      <c r="K6" s="478"/>
      <c r="L6" s="478"/>
      <c r="M6" s="478"/>
      <c r="N6" s="479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480"/>
      <c r="K7" s="481"/>
      <c r="L7" s="481"/>
      <c r="M7" s="481"/>
      <c r="N7" s="482"/>
      <c r="O7" s="74"/>
    </row>
    <row r="8" spans="1:15" ht="16.5" thickBot="1">
      <c r="A8" s="79" t="s">
        <v>49</v>
      </c>
      <c r="B8" s="78" t="str">
        <f>IF(Gen!B8&gt;0,Gen!B8," ")</f>
        <v>C1</v>
      </c>
      <c r="C8" s="526" t="str">
        <f>IF(Gen!C8&gt;0,Gen!C8," ")</f>
        <v> </v>
      </c>
      <c r="D8" s="526"/>
      <c r="E8" s="526"/>
      <c r="F8" s="78" t="s">
        <v>73</v>
      </c>
      <c r="G8" s="527" t="str">
        <f>IF(Gen!G8&gt;0,Gen!G8," ")</f>
        <v> </v>
      </c>
      <c r="H8" s="528"/>
      <c r="I8" s="74"/>
      <c r="J8" s="483" t="s">
        <v>94</v>
      </c>
      <c r="K8" s="484"/>
      <c r="L8" s="484"/>
      <c r="M8" s="484"/>
      <c r="N8" s="485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 customHeight="1">
      <c r="A10" s="508" t="s">
        <v>75</v>
      </c>
      <c r="B10" s="509"/>
      <c r="C10" s="99" t="str">
        <f>IF(Gen!C10&gt;0,Gen!C10," ")</f>
        <v> </v>
      </c>
      <c r="D10" s="79" t="s">
        <v>74</v>
      </c>
      <c r="E10" s="529" t="str">
        <f>IF(Gen!E10&gt;0,Gen!E10," ")</f>
        <v> </v>
      </c>
      <c r="F10" s="529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524">
        <f>IF(Gen!G12&gt;0,Gen!G12,0)</f>
        <v>0</v>
      </c>
      <c r="H12" s="524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519" t="s">
        <v>57</v>
      </c>
      <c r="B14" s="520"/>
      <c r="C14" s="336" t="s">
        <v>58</v>
      </c>
      <c r="D14" s="337"/>
      <c r="E14" s="513" t="s">
        <v>62</v>
      </c>
      <c r="F14" s="514"/>
      <c r="G14" s="515"/>
      <c r="H14" s="130"/>
      <c r="I14" s="74"/>
      <c r="J14" s="472" t="s">
        <v>182</v>
      </c>
      <c r="K14" s="472"/>
      <c r="L14" s="472"/>
      <c r="M14" s="472"/>
      <c r="N14" s="472"/>
      <c r="O14" s="74"/>
    </row>
    <row r="15" spans="1:15" ht="12.75">
      <c r="A15" s="115" t="s">
        <v>50</v>
      </c>
      <c r="B15" s="116"/>
      <c r="C15" s="124" t="s">
        <v>59</v>
      </c>
      <c r="D15" s="126"/>
      <c r="E15" s="516"/>
      <c r="F15" s="517"/>
      <c r="G15" s="518"/>
      <c r="H15" s="113"/>
      <c r="I15" s="74"/>
      <c r="J15" s="472"/>
      <c r="K15" s="472"/>
      <c r="L15" s="472"/>
      <c r="M15" s="472"/>
      <c r="N15" s="472"/>
      <c r="O15" s="74"/>
    </row>
    <row r="16" spans="1:15" ht="12.75">
      <c r="A16" s="117" t="s">
        <v>51</v>
      </c>
      <c r="B16" s="118"/>
      <c r="C16" s="125" t="s">
        <v>60</v>
      </c>
      <c r="D16" s="127"/>
      <c r="E16" s="510" t="s">
        <v>120</v>
      </c>
      <c r="F16" s="511"/>
      <c r="G16" s="132"/>
      <c r="H16" s="114" t="s">
        <v>129</v>
      </c>
      <c r="I16" s="74"/>
      <c r="J16" s="472"/>
      <c r="K16" s="472"/>
      <c r="L16" s="472"/>
      <c r="M16" s="472"/>
      <c r="N16" s="472"/>
      <c r="O16" s="74"/>
    </row>
    <row r="17" spans="1:15" ht="12.75">
      <c r="A17" s="117" t="s">
        <v>52</v>
      </c>
      <c r="B17" s="118"/>
      <c r="C17" s="125" t="s">
        <v>61</v>
      </c>
      <c r="D17" s="127"/>
      <c r="E17" s="499" t="s">
        <v>121</v>
      </c>
      <c r="F17" s="500"/>
      <c r="G17" s="133"/>
      <c r="H17" s="114" t="s">
        <v>130</v>
      </c>
      <c r="I17" s="74"/>
      <c r="J17" s="472"/>
      <c r="K17" s="472"/>
      <c r="L17" s="472"/>
      <c r="M17" s="472"/>
      <c r="N17" s="472"/>
      <c r="O17" s="74"/>
    </row>
    <row r="18" spans="1:15" ht="13.5" thickBot="1">
      <c r="A18" s="117" t="s">
        <v>53</v>
      </c>
      <c r="B18" s="118"/>
      <c r="C18" s="119" t="s">
        <v>119</v>
      </c>
      <c r="D18" s="128"/>
      <c r="E18" s="499" t="s">
        <v>122</v>
      </c>
      <c r="F18" s="500"/>
      <c r="G18" s="133"/>
      <c r="H18" s="114" t="s">
        <v>130</v>
      </c>
      <c r="I18" s="74"/>
      <c r="J18" s="472"/>
      <c r="K18" s="472"/>
      <c r="L18" s="472"/>
      <c r="M18" s="472"/>
      <c r="N18" s="472"/>
      <c r="O18" s="74"/>
    </row>
    <row r="19" spans="1:15" ht="12.75" customHeight="1" thickBot="1">
      <c r="A19" s="117" t="s">
        <v>54</v>
      </c>
      <c r="B19" s="118"/>
      <c r="C19" s="123" t="s">
        <v>56</v>
      </c>
      <c r="D19" s="129">
        <f>SUM(D15:D18)</f>
        <v>0</v>
      </c>
      <c r="E19" s="499" t="s">
        <v>124</v>
      </c>
      <c r="F19" s="500"/>
      <c r="G19" s="133"/>
      <c r="H19" s="114" t="s">
        <v>131</v>
      </c>
      <c r="I19" s="74"/>
      <c r="J19" s="472"/>
      <c r="K19" s="472"/>
      <c r="L19" s="472"/>
      <c r="M19" s="472"/>
      <c r="N19" s="472"/>
      <c r="O19" s="74"/>
    </row>
    <row r="20" spans="1:15" ht="12.75">
      <c r="A20" s="117" t="s">
        <v>55</v>
      </c>
      <c r="B20" s="118"/>
      <c r="C20" s="343"/>
      <c r="D20" s="343"/>
      <c r="E20" s="499" t="s">
        <v>125</v>
      </c>
      <c r="F20" s="500"/>
      <c r="G20" s="133"/>
      <c r="H20" s="114" t="s">
        <v>130</v>
      </c>
      <c r="I20" s="74"/>
      <c r="J20" s="472"/>
      <c r="K20" s="472"/>
      <c r="L20" s="472"/>
      <c r="M20" s="472"/>
      <c r="N20" s="472"/>
      <c r="O20" s="74"/>
    </row>
    <row r="21" spans="1:15" ht="13.5" thickBot="1">
      <c r="A21" s="119" t="s">
        <v>119</v>
      </c>
      <c r="B21" s="120"/>
      <c r="C21" s="343"/>
      <c r="D21" s="344"/>
      <c r="E21" s="522" t="s">
        <v>123</v>
      </c>
      <c r="F21" s="523"/>
      <c r="G21" s="134"/>
      <c r="H21" s="131" t="s">
        <v>15</v>
      </c>
      <c r="I21" s="74"/>
      <c r="J21" s="472"/>
      <c r="K21" s="472"/>
      <c r="L21" s="472"/>
      <c r="M21" s="472"/>
      <c r="N21" s="472"/>
      <c r="O21" s="74"/>
    </row>
    <row r="22" spans="1:15" ht="13.5" thickBot="1">
      <c r="A22" s="122" t="s">
        <v>56</v>
      </c>
      <c r="B22" s="121">
        <f>SUM(B15:B21)</f>
        <v>0</v>
      </c>
      <c r="C22" s="343"/>
      <c r="D22" s="344"/>
      <c r="E22" s="501"/>
      <c r="F22" s="501"/>
      <c r="G22" s="501"/>
      <c r="H22" s="501"/>
      <c r="I22" s="74"/>
      <c r="J22" s="472"/>
      <c r="K22" s="472"/>
      <c r="L22" s="472"/>
      <c r="M22" s="472"/>
      <c r="N22" s="472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472"/>
      <c r="K23" s="472"/>
      <c r="L23" s="472"/>
      <c r="M23" s="472"/>
      <c r="N23" s="472"/>
      <c r="O23" s="74"/>
    </row>
    <row r="24" spans="1:15" ht="13.5" customHeight="1">
      <c r="A24" s="448" t="s">
        <v>63</v>
      </c>
      <c r="B24" s="448"/>
      <c r="C24" s="448"/>
      <c r="D24" s="448"/>
      <c r="E24" s="448"/>
      <c r="F24" s="448"/>
      <c r="G24" s="448"/>
      <c r="H24" s="448"/>
      <c r="I24" s="74"/>
      <c r="J24" s="472"/>
      <c r="K24" s="472"/>
      <c r="L24" s="472"/>
      <c r="M24" s="472"/>
      <c r="N24" s="472"/>
      <c r="O24" s="74"/>
    </row>
    <row r="25" spans="1:15" ht="12.75">
      <c r="A25" s="305" t="s">
        <v>87</v>
      </c>
      <c r="B25" s="305"/>
      <c r="C25" s="305"/>
      <c r="D25" s="92">
        <f>IF(B22&gt;0,'Calcolo mensile'!P16,IF(G12&gt;0,'Calcolo mensile'!P16,0))</f>
        <v>0</v>
      </c>
      <c r="E25" s="327"/>
      <c r="F25" s="417"/>
      <c r="G25" s="417"/>
      <c r="H25" s="417"/>
      <c r="I25" s="74"/>
      <c r="J25" s="472"/>
      <c r="K25" s="472"/>
      <c r="L25" s="472"/>
      <c r="M25" s="472"/>
      <c r="N25" s="472"/>
      <c r="O25" s="74"/>
    </row>
    <row r="26" spans="1:15" ht="12.75">
      <c r="A26" s="305" t="s">
        <v>88</v>
      </c>
      <c r="B26" s="305"/>
      <c r="C26" s="305"/>
      <c r="D26" s="93">
        <f>IF(B22&gt;0,ROUND('Calcolo mensile'!R16/12,2),IF(G12&gt;0,ROUND('Calcolo mensile'!R16/12,2),0))</f>
        <v>0</v>
      </c>
      <c r="E26" s="327"/>
      <c r="F26" s="417"/>
      <c r="G26" s="417"/>
      <c r="H26" s="417"/>
      <c r="I26" s="74"/>
      <c r="J26" s="472"/>
      <c r="K26" s="472"/>
      <c r="L26" s="472"/>
      <c r="M26" s="472"/>
      <c r="N26" s="472"/>
      <c r="O26" s="74"/>
    </row>
    <row r="27" spans="1:15" ht="12.75">
      <c r="A27" s="417"/>
      <c r="B27" s="417"/>
      <c r="C27" s="417"/>
      <c r="D27" s="417"/>
      <c r="E27" s="417"/>
      <c r="F27" s="417"/>
      <c r="G27" s="417"/>
      <c r="H27" s="417"/>
      <c r="I27" s="74"/>
      <c r="J27" s="472"/>
      <c r="K27" s="472"/>
      <c r="L27" s="472"/>
      <c r="M27" s="472"/>
      <c r="N27" s="472"/>
      <c r="O27" s="74"/>
    </row>
    <row r="28" spans="1:15" ht="13.5">
      <c r="A28" s="492" t="s">
        <v>64</v>
      </c>
      <c r="B28" s="492"/>
      <c r="C28" s="492"/>
      <c r="D28" s="492"/>
      <c r="E28" s="492"/>
      <c r="F28" s="492"/>
      <c r="G28" s="492"/>
      <c r="H28" s="492"/>
      <c r="I28" s="74"/>
      <c r="J28" s="472"/>
      <c r="K28" s="472"/>
      <c r="L28" s="472"/>
      <c r="M28" s="472"/>
      <c r="N28" s="472"/>
      <c r="O28" s="74"/>
    </row>
    <row r="29" spans="1:15" ht="12.75">
      <c r="A29" s="521" t="s">
        <v>80</v>
      </c>
      <c r="B29" s="521"/>
      <c r="C29" s="521"/>
      <c r="D29" s="521"/>
      <c r="E29" s="503"/>
      <c r="F29" s="503"/>
      <c r="G29" s="503"/>
      <c r="H29" s="503"/>
      <c r="I29" s="74"/>
      <c r="J29" s="472"/>
      <c r="K29" s="472"/>
      <c r="L29" s="472"/>
      <c r="M29" s="472"/>
      <c r="N29" s="472"/>
      <c r="O29" s="74"/>
    </row>
    <row r="30" spans="1:15" ht="12.75">
      <c r="A30" s="506" t="s">
        <v>134</v>
      </c>
      <c r="B30" s="506"/>
      <c r="C30" s="506"/>
      <c r="D30" s="91">
        <f>ROUND('Calcolo mensile'!U16/12,2)</f>
        <v>0</v>
      </c>
      <c r="E30" s="503"/>
      <c r="F30" s="503"/>
      <c r="G30" s="503"/>
      <c r="H30" s="503"/>
      <c r="I30" s="74"/>
      <c r="J30" s="472"/>
      <c r="K30" s="472"/>
      <c r="L30" s="472"/>
      <c r="M30" s="472"/>
      <c r="N30" s="472"/>
      <c r="O30" s="74"/>
    </row>
    <row r="31" spans="1:15" ht="12.75">
      <c r="A31" s="506" t="s">
        <v>133</v>
      </c>
      <c r="B31" s="506"/>
      <c r="C31" s="506"/>
      <c r="D31" s="91">
        <f>ROUND('Calcolo mensile'!V16/12,2)</f>
        <v>0</v>
      </c>
      <c r="E31" s="503"/>
      <c r="F31" s="503"/>
      <c r="G31" s="503"/>
      <c r="H31" s="503"/>
      <c r="I31" s="74"/>
      <c r="J31" s="472"/>
      <c r="K31" s="472"/>
      <c r="L31" s="472"/>
      <c r="M31" s="472"/>
      <c r="N31" s="472"/>
      <c r="O31" s="74"/>
    </row>
    <row r="32" spans="1:15" ht="12.75">
      <c r="A32" s="507" t="s">
        <v>135</v>
      </c>
      <c r="B32" s="507"/>
      <c r="C32" s="507"/>
      <c r="D32" s="91">
        <f>SUM(D29:D31)</f>
        <v>0</v>
      </c>
      <c r="E32" s="503"/>
      <c r="F32" s="503"/>
      <c r="G32" s="503"/>
      <c r="H32" s="503"/>
      <c r="I32" s="74"/>
      <c r="J32" s="472"/>
      <c r="K32" s="472"/>
      <c r="L32" s="472"/>
      <c r="M32" s="472"/>
      <c r="N32" s="472"/>
      <c r="O32" s="74"/>
    </row>
    <row r="33" spans="1:15" ht="12.75">
      <c r="A33" s="506" t="s">
        <v>136</v>
      </c>
      <c r="B33" s="506"/>
      <c r="C33" s="506"/>
      <c r="D33" s="506"/>
      <c r="E33" s="506"/>
      <c r="F33" s="96">
        <f>IF(B22&gt;0,'Calcolo mensile'!Z16,IF(G12&gt;0,'Calcolo mensile'!Z16,0))</f>
        <v>0</v>
      </c>
      <c r="G33" s="504"/>
      <c r="H33" s="503"/>
      <c r="I33" s="74"/>
      <c r="J33" s="472"/>
      <c r="K33" s="472"/>
      <c r="L33" s="472"/>
      <c r="M33" s="472"/>
      <c r="N33" s="472"/>
      <c r="O33" s="74"/>
    </row>
    <row r="34" spans="1:15" ht="12.75">
      <c r="A34" s="506" t="s">
        <v>137</v>
      </c>
      <c r="B34" s="506"/>
      <c r="C34" s="506"/>
      <c r="D34" s="506"/>
      <c r="E34" s="506"/>
      <c r="F34" s="91">
        <f>ROUND('Calcolo mensile'!AB16/12,2)</f>
        <v>0</v>
      </c>
      <c r="G34" s="504"/>
      <c r="H34" s="503"/>
      <c r="I34" s="74"/>
      <c r="J34" s="472"/>
      <c r="K34" s="472"/>
      <c r="L34" s="472"/>
      <c r="M34" s="472"/>
      <c r="N34" s="472"/>
      <c r="O34" s="74"/>
    </row>
    <row r="35" spans="1:15" ht="12.75">
      <c r="A35" s="505"/>
      <c r="B35" s="505"/>
      <c r="C35" s="505"/>
      <c r="D35" s="505"/>
      <c r="E35" s="505"/>
      <c r="F35" s="505"/>
      <c r="G35" s="505"/>
      <c r="H35" s="505"/>
      <c r="I35" s="74"/>
      <c r="J35" s="472"/>
      <c r="K35" s="472"/>
      <c r="L35" s="472"/>
      <c r="M35" s="472"/>
      <c r="N35" s="472"/>
      <c r="O35" s="74"/>
    </row>
    <row r="36" spans="1:15" ht="12.75">
      <c r="A36" s="490" t="s">
        <v>89</v>
      </c>
      <c r="B36" s="490"/>
      <c r="C36" s="490"/>
      <c r="D36" s="490"/>
      <c r="E36" s="490"/>
      <c r="F36" s="491"/>
      <c r="G36" s="502">
        <f>+D26+F34</f>
        <v>0</v>
      </c>
      <c r="H36" s="502"/>
      <c r="I36" s="74"/>
      <c r="J36" s="472"/>
      <c r="K36" s="472"/>
      <c r="L36" s="472"/>
      <c r="M36" s="472"/>
      <c r="N36" s="472"/>
      <c r="O36" s="74"/>
    </row>
    <row r="37" spans="1:15" ht="13.5" customHeight="1" thickBot="1">
      <c r="A37" s="490" t="s">
        <v>86</v>
      </c>
      <c r="B37" s="490"/>
      <c r="C37" s="490"/>
      <c r="D37" s="490"/>
      <c r="E37" s="490"/>
      <c r="F37" s="491"/>
      <c r="G37" s="487">
        <f>IF(B22&gt;0,'Calcolo mensile'!AG16,IF(G12&gt;0,'Calcolo mensile'!AG16,0))</f>
        <v>0</v>
      </c>
      <c r="H37" s="487"/>
      <c r="I37" s="74"/>
      <c r="J37" s="472" t="s">
        <v>183</v>
      </c>
      <c r="K37" s="472"/>
      <c r="L37" s="472"/>
      <c r="M37" s="472"/>
      <c r="N37" s="472"/>
      <c r="O37" s="74"/>
    </row>
    <row r="38" spans="1:15" ht="16.5" thickBot="1">
      <c r="A38" s="490" t="s">
        <v>116</v>
      </c>
      <c r="B38" s="490"/>
      <c r="C38" s="490"/>
      <c r="D38" s="490"/>
      <c r="E38" s="490"/>
      <c r="F38" s="498"/>
      <c r="G38" s="488">
        <f>IF(B22&gt;0,'Calcolo mensile'!AH16,IF(G12&gt;0,'Calcolo mensile'!AH16,0))</f>
        <v>0</v>
      </c>
      <c r="H38" s="489"/>
      <c r="I38" s="74"/>
      <c r="J38" s="472"/>
      <c r="K38" s="472"/>
      <c r="L38" s="472"/>
      <c r="M38" s="472"/>
      <c r="N38" s="472"/>
      <c r="O38" s="74"/>
    </row>
    <row r="39" spans="1:15" ht="12.75">
      <c r="A39" s="505"/>
      <c r="B39" s="505"/>
      <c r="C39" s="505"/>
      <c r="D39" s="505"/>
      <c r="E39" s="505"/>
      <c r="F39" s="505"/>
      <c r="G39" s="505"/>
      <c r="H39" s="505"/>
      <c r="I39" s="74"/>
      <c r="J39" s="472"/>
      <c r="K39" s="472"/>
      <c r="L39" s="472"/>
      <c r="M39" s="472"/>
      <c r="N39" s="472"/>
      <c r="O39" s="74"/>
    </row>
    <row r="40" spans="1:15" ht="12.75">
      <c r="A40" s="453"/>
      <c r="B40" s="453"/>
      <c r="C40" s="453"/>
      <c r="D40" s="453"/>
      <c r="E40" s="453"/>
      <c r="F40" s="453"/>
      <c r="G40" s="453"/>
      <c r="H40" s="453"/>
      <c r="I40" s="74"/>
      <c r="J40" s="472"/>
      <c r="K40" s="472"/>
      <c r="L40" s="472"/>
      <c r="M40" s="472"/>
      <c r="N40" s="472"/>
      <c r="O40" s="74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74"/>
      <c r="J41" s="74"/>
      <c r="K41" s="74"/>
      <c r="L41" s="74"/>
      <c r="M41" s="74"/>
      <c r="N41" s="74"/>
      <c r="O41" s="74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74"/>
      <c r="J42" s="386" t="s">
        <v>167</v>
      </c>
      <c r="K42" s="386"/>
      <c r="L42" s="386"/>
      <c r="M42" s="386"/>
      <c r="N42" s="386"/>
      <c r="O42" s="74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74"/>
      <c r="J43" s="386"/>
      <c r="K43" s="386"/>
      <c r="L43" s="386"/>
      <c r="M43" s="386"/>
      <c r="N43" s="386"/>
      <c r="O43" s="74"/>
    </row>
    <row r="44" spans="1:15" ht="6.75" customHeight="1">
      <c r="A44" s="66"/>
      <c r="B44" s="66"/>
      <c r="C44" s="66"/>
      <c r="D44" s="66"/>
      <c r="E44" s="66"/>
      <c r="F44" s="66"/>
      <c r="G44" s="66"/>
      <c r="H44" s="66"/>
      <c r="I44" s="74"/>
      <c r="J44" s="386"/>
      <c r="K44" s="386"/>
      <c r="L44" s="386"/>
      <c r="M44" s="386"/>
      <c r="N44" s="386"/>
      <c r="O44" s="74"/>
    </row>
    <row r="45" spans="1:15" ht="6.75" customHeight="1">
      <c r="A45" s="66"/>
      <c r="B45" s="66"/>
      <c r="C45" s="66"/>
      <c r="D45" s="66"/>
      <c r="E45" s="66"/>
      <c r="F45" s="66"/>
      <c r="G45" s="66"/>
      <c r="H45" s="66"/>
      <c r="I45" s="74"/>
      <c r="J45" s="386"/>
      <c r="K45" s="386"/>
      <c r="L45" s="386"/>
      <c r="M45" s="386"/>
      <c r="N45" s="386"/>
      <c r="O45" s="74"/>
    </row>
    <row r="46" spans="1:15" ht="12.75">
      <c r="A46" s="354"/>
      <c r="B46" s="354"/>
      <c r="C46" s="354"/>
      <c r="D46" s="354"/>
      <c r="E46" s="354"/>
      <c r="F46" s="354"/>
      <c r="G46" s="354"/>
      <c r="H46" s="354"/>
      <c r="I46" s="74"/>
      <c r="J46" s="363"/>
      <c r="K46" s="363"/>
      <c r="L46" s="363"/>
      <c r="M46" s="363"/>
      <c r="N46" s="363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440" t="s">
        <v>105</v>
      </c>
      <c r="K47" s="440"/>
      <c r="L47" s="440"/>
      <c r="M47" s="440"/>
      <c r="N47" s="440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440"/>
      <c r="K48" s="440"/>
      <c r="L48" s="440"/>
      <c r="M48" s="440"/>
      <c r="N48" s="440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74"/>
      <c r="K49" s="74"/>
      <c r="L49" s="74"/>
      <c r="M49" s="74"/>
      <c r="N49" s="74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74"/>
      <c r="K50" s="74"/>
      <c r="L50" s="74"/>
      <c r="M50" s="74"/>
      <c r="N50" s="74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74"/>
      <c r="K51" s="74"/>
      <c r="L51" s="74"/>
      <c r="M51" s="74"/>
      <c r="N51" s="74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74"/>
      <c r="K52" s="74"/>
      <c r="L52" s="74"/>
      <c r="M52" s="74"/>
      <c r="N52" s="74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74"/>
      <c r="K53" s="74"/>
      <c r="L53" s="74"/>
      <c r="M53" s="74"/>
      <c r="N53" s="74"/>
      <c r="O53" s="74"/>
    </row>
    <row r="54" spans="1:1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</sheetData>
  <sheetProtection password="9E19" sheet="1" objects="1" scenarios="1"/>
  <mergeCells count="68">
    <mergeCell ref="J1:N1"/>
    <mergeCell ref="A39:H39"/>
    <mergeCell ref="A40:H40"/>
    <mergeCell ref="A3:H3"/>
    <mergeCell ref="A29:D29"/>
    <mergeCell ref="A25:C25"/>
    <mergeCell ref="A26:C26"/>
    <mergeCell ref="E18:F18"/>
    <mergeCell ref="E21:F21"/>
    <mergeCell ref="A9:H9"/>
    <mergeCell ref="A10:B10"/>
    <mergeCell ref="A23:H23"/>
    <mergeCell ref="E17:F17"/>
    <mergeCell ref="E16:F16"/>
    <mergeCell ref="A11:H11"/>
    <mergeCell ref="A12:F12"/>
    <mergeCell ref="G12:H12"/>
    <mergeCell ref="E14:G15"/>
    <mergeCell ref="A14:B14"/>
    <mergeCell ref="A13:H13"/>
    <mergeCell ref="A36:F36"/>
    <mergeCell ref="A30:C30"/>
    <mergeCell ref="A31:C31"/>
    <mergeCell ref="A34:E34"/>
    <mergeCell ref="A32:C32"/>
    <mergeCell ref="A33:E33"/>
    <mergeCell ref="A38:F38"/>
    <mergeCell ref="A24:H24"/>
    <mergeCell ref="E19:F19"/>
    <mergeCell ref="E20:F20"/>
    <mergeCell ref="C20:D22"/>
    <mergeCell ref="E22:H22"/>
    <mergeCell ref="G36:H36"/>
    <mergeCell ref="E29:H32"/>
    <mergeCell ref="G33:H34"/>
    <mergeCell ref="A35:H35"/>
    <mergeCell ref="A1:H1"/>
    <mergeCell ref="A2:H2"/>
    <mergeCell ref="A4:H4"/>
    <mergeCell ref="C8:E8"/>
    <mergeCell ref="G8:H8"/>
    <mergeCell ref="A6:E6"/>
    <mergeCell ref="A7:H7"/>
    <mergeCell ref="E10:F10"/>
    <mergeCell ref="A46:H53"/>
    <mergeCell ref="G10:H10"/>
    <mergeCell ref="A27:H27"/>
    <mergeCell ref="E25:H26"/>
    <mergeCell ref="G37:H37"/>
    <mergeCell ref="G38:H38"/>
    <mergeCell ref="A37:F37"/>
    <mergeCell ref="A28:H28"/>
    <mergeCell ref="C14:D14"/>
    <mergeCell ref="J13:N13"/>
    <mergeCell ref="J9:N9"/>
    <mergeCell ref="J2:N2"/>
    <mergeCell ref="J3:N3"/>
    <mergeCell ref="J4:N4"/>
    <mergeCell ref="J5:N5"/>
    <mergeCell ref="J6:N6"/>
    <mergeCell ref="J7:N7"/>
    <mergeCell ref="J8:N8"/>
    <mergeCell ref="J10:N12"/>
    <mergeCell ref="J46:N46"/>
    <mergeCell ref="J47:N48"/>
    <mergeCell ref="J14:N36"/>
    <mergeCell ref="J37:N40"/>
    <mergeCell ref="J42:N45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H1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0.5" style="0" customWidth="1"/>
    <col min="5" max="5" width="10.83203125" style="0" customWidth="1"/>
    <col min="6" max="6" width="10.5" style="0" customWidth="1"/>
    <col min="7" max="8" width="10.83203125" style="0" customWidth="1"/>
    <col min="9" max="9" width="2.83203125" style="0" customWidth="1"/>
  </cols>
  <sheetData>
    <row r="1" spans="1:15" ht="15.75">
      <c r="A1" s="493" t="s">
        <v>46</v>
      </c>
      <c r="B1" s="493"/>
      <c r="C1" s="493"/>
      <c r="D1" s="493"/>
      <c r="E1" s="493"/>
      <c r="F1" s="493"/>
      <c r="G1" s="493"/>
      <c r="H1" s="493"/>
      <c r="I1" s="74"/>
      <c r="J1" s="292" t="str">
        <f>+'Ire Annuale'!J1:N1</f>
        <v>Versione 2.0   del 31/12/2005</v>
      </c>
      <c r="K1" s="293"/>
      <c r="L1" s="293"/>
      <c r="M1" s="293"/>
      <c r="N1" s="294"/>
      <c r="O1" s="74"/>
    </row>
    <row r="2" spans="1:15" ht="15.75">
      <c r="A2" s="525" t="str">
        <f>IF(Gen!A2&gt;0,Gen!A2," ")</f>
        <v>TRIBUNALE DI TERMINI IMERESE</v>
      </c>
      <c r="B2" s="525"/>
      <c r="C2" s="525"/>
      <c r="D2" s="525"/>
      <c r="E2" s="525"/>
      <c r="F2" s="525"/>
      <c r="G2" s="525"/>
      <c r="H2" s="525"/>
      <c r="I2" s="74"/>
      <c r="J2" s="473" t="s">
        <v>189</v>
      </c>
      <c r="K2" s="473"/>
      <c r="L2" s="473"/>
      <c r="M2" s="473"/>
      <c r="N2" s="473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74" t="s">
        <v>92</v>
      </c>
      <c r="K4" s="475"/>
      <c r="L4" s="475"/>
      <c r="M4" s="475"/>
      <c r="N4" s="476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477"/>
      <c r="K5" s="478"/>
      <c r="L5" s="478"/>
      <c r="M5" s="478"/>
      <c r="N5" s="479"/>
      <c r="O5" s="74"/>
    </row>
    <row r="6" spans="1:15" ht="13.5">
      <c r="A6" s="311" t="s">
        <v>71</v>
      </c>
      <c r="B6" s="311"/>
      <c r="C6" s="311"/>
      <c r="D6" s="311"/>
      <c r="E6" s="312"/>
      <c r="F6" s="155" t="s">
        <v>157</v>
      </c>
      <c r="G6" s="156">
        <f>IF(Gen!G6&gt;0,Gen!G6," ")</f>
        <v>2005</v>
      </c>
      <c r="H6" s="77"/>
      <c r="I6" s="74"/>
      <c r="J6" s="477" t="s">
        <v>93</v>
      </c>
      <c r="K6" s="478"/>
      <c r="L6" s="478"/>
      <c r="M6" s="478"/>
      <c r="N6" s="479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480"/>
      <c r="K7" s="481"/>
      <c r="L7" s="481"/>
      <c r="M7" s="481"/>
      <c r="N7" s="482"/>
      <c r="O7" s="74"/>
    </row>
    <row r="8" spans="1:15" ht="16.5" thickBot="1">
      <c r="A8" s="79" t="s">
        <v>49</v>
      </c>
      <c r="B8" s="78" t="str">
        <f>IF(Gen!B8&gt;0,Gen!B8," ")</f>
        <v>C1</v>
      </c>
      <c r="C8" s="526" t="str">
        <f>IF(Gen!C8&gt;0,Gen!C8," ")</f>
        <v> </v>
      </c>
      <c r="D8" s="526"/>
      <c r="E8" s="526"/>
      <c r="F8" s="78" t="s">
        <v>73</v>
      </c>
      <c r="G8" s="527" t="str">
        <f>IF(Gen!G8&gt;0,Gen!G8," ")</f>
        <v> </v>
      </c>
      <c r="H8" s="528"/>
      <c r="I8" s="74"/>
      <c r="J8" s="483" t="s">
        <v>94</v>
      </c>
      <c r="K8" s="484"/>
      <c r="L8" s="484"/>
      <c r="M8" s="484"/>
      <c r="N8" s="485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 customHeight="1">
      <c r="A10" s="508" t="s">
        <v>75</v>
      </c>
      <c r="B10" s="509"/>
      <c r="C10" s="99" t="str">
        <f>IF(Gen!C10&gt;0,Gen!C10," ")</f>
        <v> </v>
      </c>
      <c r="D10" s="79" t="s">
        <v>74</v>
      </c>
      <c r="E10" s="529" t="str">
        <f>IF(Gen!E10&gt;0,Gen!E10," ")</f>
        <v> </v>
      </c>
      <c r="F10" s="529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524">
        <f>IF(Gen!G12&gt;0,Gen!G12,0)</f>
        <v>0</v>
      </c>
      <c r="H12" s="524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519" t="s">
        <v>57</v>
      </c>
      <c r="B14" s="520"/>
      <c r="C14" s="336" t="s">
        <v>58</v>
      </c>
      <c r="D14" s="337"/>
      <c r="E14" s="513" t="s">
        <v>62</v>
      </c>
      <c r="F14" s="514"/>
      <c r="G14" s="515"/>
      <c r="H14" s="130"/>
      <c r="I14" s="74"/>
      <c r="J14" s="472" t="s">
        <v>182</v>
      </c>
      <c r="K14" s="472"/>
      <c r="L14" s="472"/>
      <c r="M14" s="472"/>
      <c r="N14" s="472"/>
      <c r="O14" s="74"/>
    </row>
    <row r="15" spans="1:15" ht="12.75">
      <c r="A15" s="115" t="s">
        <v>50</v>
      </c>
      <c r="B15" s="116"/>
      <c r="C15" s="124" t="s">
        <v>59</v>
      </c>
      <c r="D15" s="126"/>
      <c r="E15" s="516"/>
      <c r="F15" s="517"/>
      <c r="G15" s="518"/>
      <c r="H15" s="113"/>
      <c r="I15" s="74"/>
      <c r="J15" s="472"/>
      <c r="K15" s="472"/>
      <c r="L15" s="472"/>
      <c r="M15" s="472"/>
      <c r="N15" s="472"/>
      <c r="O15" s="74"/>
    </row>
    <row r="16" spans="1:15" ht="12.75">
      <c r="A16" s="117" t="s">
        <v>51</v>
      </c>
      <c r="B16" s="118"/>
      <c r="C16" s="125" t="s">
        <v>60</v>
      </c>
      <c r="D16" s="127"/>
      <c r="E16" s="510" t="s">
        <v>120</v>
      </c>
      <c r="F16" s="511"/>
      <c r="G16" s="132"/>
      <c r="H16" s="114" t="s">
        <v>129</v>
      </c>
      <c r="I16" s="74"/>
      <c r="J16" s="472"/>
      <c r="K16" s="472"/>
      <c r="L16" s="472"/>
      <c r="M16" s="472"/>
      <c r="N16" s="472"/>
      <c r="O16" s="74"/>
    </row>
    <row r="17" spans="1:15" ht="12.75">
      <c r="A17" s="117" t="s">
        <v>52</v>
      </c>
      <c r="B17" s="118"/>
      <c r="C17" s="125" t="s">
        <v>61</v>
      </c>
      <c r="D17" s="127"/>
      <c r="E17" s="499" t="s">
        <v>121</v>
      </c>
      <c r="F17" s="500"/>
      <c r="G17" s="133"/>
      <c r="H17" s="114" t="s">
        <v>130</v>
      </c>
      <c r="I17" s="74"/>
      <c r="J17" s="472"/>
      <c r="K17" s="472"/>
      <c r="L17" s="472"/>
      <c r="M17" s="472"/>
      <c r="N17" s="472"/>
      <c r="O17" s="74"/>
    </row>
    <row r="18" spans="1:15" ht="13.5" thickBot="1">
      <c r="A18" s="117" t="s">
        <v>53</v>
      </c>
      <c r="B18" s="118"/>
      <c r="C18" s="119" t="s">
        <v>119</v>
      </c>
      <c r="D18" s="128"/>
      <c r="E18" s="499" t="s">
        <v>122</v>
      </c>
      <c r="F18" s="500"/>
      <c r="G18" s="133"/>
      <c r="H18" s="114" t="s">
        <v>130</v>
      </c>
      <c r="I18" s="74"/>
      <c r="J18" s="472"/>
      <c r="K18" s="472"/>
      <c r="L18" s="472"/>
      <c r="M18" s="472"/>
      <c r="N18" s="472"/>
      <c r="O18" s="74"/>
    </row>
    <row r="19" spans="1:15" ht="12.75" customHeight="1" thickBot="1">
      <c r="A19" s="117" t="s">
        <v>54</v>
      </c>
      <c r="B19" s="118"/>
      <c r="C19" s="123" t="s">
        <v>56</v>
      </c>
      <c r="D19" s="129">
        <f>SUM(D15:D18)</f>
        <v>0</v>
      </c>
      <c r="E19" s="499" t="s">
        <v>124</v>
      </c>
      <c r="F19" s="500"/>
      <c r="G19" s="133"/>
      <c r="H19" s="114" t="s">
        <v>131</v>
      </c>
      <c r="I19" s="74"/>
      <c r="J19" s="472"/>
      <c r="K19" s="472"/>
      <c r="L19" s="472"/>
      <c r="M19" s="472"/>
      <c r="N19" s="472"/>
      <c r="O19" s="74"/>
    </row>
    <row r="20" spans="1:15" ht="12.75">
      <c r="A20" s="117" t="s">
        <v>55</v>
      </c>
      <c r="B20" s="118"/>
      <c r="C20" s="343"/>
      <c r="D20" s="343"/>
      <c r="E20" s="499" t="s">
        <v>125</v>
      </c>
      <c r="F20" s="500"/>
      <c r="G20" s="133"/>
      <c r="H20" s="114" t="s">
        <v>130</v>
      </c>
      <c r="I20" s="74"/>
      <c r="J20" s="472"/>
      <c r="K20" s="472"/>
      <c r="L20" s="472"/>
      <c r="M20" s="472"/>
      <c r="N20" s="472"/>
      <c r="O20" s="74"/>
    </row>
    <row r="21" spans="1:15" ht="13.5" thickBot="1">
      <c r="A21" s="119" t="s">
        <v>119</v>
      </c>
      <c r="B21" s="120"/>
      <c r="C21" s="343"/>
      <c r="D21" s="344"/>
      <c r="E21" s="522" t="s">
        <v>123</v>
      </c>
      <c r="F21" s="523"/>
      <c r="G21" s="134"/>
      <c r="H21" s="131" t="s">
        <v>15</v>
      </c>
      <c r="I21" s="74"/>
      <c r="J21" s="472"/>
      <c r="K21" s="472"/>
      <c r="L21" s="472"/>
      <c r="M21" s="472"/>
      <c r="N21" s="472"/>
      <c r="O21" s="74"/>
    </row>
    <row r="22" spans="1:15" ht="13.5" thickBot="1">
      <c r="A22" s="122" t="s">
        <v>56</v>
      </c>
      <c r="B22" s="121">
        <f>SUM(B15:B21)</f>
        <v>0</v>
      </c>
      <c r="C22" s="343"/>
      <c r="D22" s="344"/>
      <c r="E22" s="501"/>
      <c r="F22" s="501"/>
      <c r="G22" s="501"/>
      <c r="H22" s="501"/>
      <c r="I22" s="74"/>
      <c r="J22" s="472"/>
      <c r="K22" s="472"/>
      <c r="L22" s="472"/>
      <c r="M22" s="472"/>
      <c r="N22" s="472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472"/>
      <c r="K23" s="472"/>
      <c r="L23" s="472"/>
      <c r="M23" s="472"/>
      <c r="N23" s="472"/>
      <c r="O23" s="74"/>
    </row>
    <row r="24" spans="1:15" ht="13.5" customHeight="1">
      <c r="A24" s="448" t="s">
        <v>63</v>
      </c>
      <c r="B24" s="448"/>
      <c r="C24" s="448"/>
      <c r="D24" s="448"/>
      <c r="E24" s="448"/>
      <c r="F24" s="448"/>
      <c r="G24" s="448"/>
      <c r="H24" s="448"/>
      <c r="I24" s="74"/>
      <c r="J24" s="472"/>
      <c r="K24" s="472"/>
      <c r="L24" s="472"/>
      <c r="M24" s="472"/>
      <c r="N24" s="472"/>
      <c r="O24" s="74"/>
    </row>
    <row r="25" spans="1:15" ht="12.75">
      <c r="A25" s="305" t="s">
        <v>87</v>
      </c>
      <c r="B25" s="305"/>
      <c r="C25" s="305"/>
      <c r="D25" s="92">
        <f>IF(B22&gt;0,'Calcolo mensile'!P17,IF(G12&gt;0,'Calcolo mensile'!P17,0))</f>
        <v>0</v>
      </c>
      <c r="E25" s="327"/>
      <c r="F25" s="417"/>
      <c r="G25" s="417"/>
      <c r="H25" s="417"/>
      <c r="I25" s="74"/>
      <c r="J25" s="472"/>
      <c r="K25" s="472"/>
      <c r="L25" s="472"/>
      <c r="M25" s="472"/>
      <c r="N25" s="472"/>
      <c r="O25" s="74"/>
    </row>
    <row r="26" spans="1:15" ht="12.75">
      <c r="A26" s="305" t="s">
        <v>88</v>
      </c>
      <c r="B26" s="305"/>
      <c r="C26" s="305"/>
      <c r="D26" s="93">
        <f>IF(B22&gt;0,ROUND('Calcolo mensile'!R17/12,2),IF(G12&gt;0,ROUND('Calcolo mensile'!R17/12,2),0))</f>
        <v>0</v>
      </c>
      <c r="E26" s="327"/>
      <c r="F26" s="417"/>
      <c r="G26" s="417"/>
      <c r="H26" s="417"/>
      <c r="I26" s="74"/>
      <c r="J26" s="472"/>
      <c r="K26" s="472"/>
      <c r="L26" s="472"/>
      <c r="M26" s="472"/>
      <c r="N26" s="472"/>
      <c r="O26" s="74"/>
    </row>
    <row r="27" spans="1:15" ht="12.75">
      <c r="A27" s="417"/>
      <c r="B27" s="417"/>
      <c r="C27" s="417"/>
      <c r="D27" s="417"/>
      <c r="E27" s="417"/>
      <c r="F27" s="417"/>
      <c r="G27" s="417"/>
      <c r="H27" s="417"/>
      <c r="I27" s="74"/>
      <c r="J27" s="472"/>
      <c r="K27" s="472"/>
      <c r="L27" s="472"/>
      <c r="M27" s="472"/>
      <c r="N27" s="472"/>
      <c r="O27" s="74"/>
    </row>
    <row r="28" spans="1:15" ht="13.5">
      <c r="A28" s="492" t="s">
        <v>64</v>
      </c>
      <c r="B28" s="492"/>
      <c r="C28" s="492"/>
      <c r="D28" s="492"/>
      <c r="E28" s="492"/>
      <c r="F28" s="492"/>
      <c r="G28" s="492"/>
      <c r="H28" s="492"/>
      <c r="I28" s="74"/>
      <c r="J28" s="472"/>
      <c r="K28" s="472"/>
      <c r="L28" s="472"/>
      <c r="M28" s="472"/>
      <c r="N28" s="472"/>
      <c r="O28" s="74"/>
    </row>
    <row r="29" spans="1:15" ht="12.75">
      <c r="A29" s="521" t="s">
        <v>80</v>
      </c>
      <c r="B29" s="521"/>
      <c r="C29" s="521"/>
      <c r="D29" s="521"/>
      <c r="E29" s="503"/>
      <c r="F29" s="503"/>
      <c r="G29" s="503"/>
      <c r="H29" s="503"/>
      <c r="I29" s="74"/>
      <c r="J29" s="472"/>
      <c r="K29" s="472"/>
      <c r="L29" s="472"/>
      <c r="M29" s="472"/>
      <c r="N29" s="472"/>
      <c r="O29" s="74"/>
    </row>
    <row r="30" spans="1:15" ht="12.75">
      <c r="A30" s="506" t="s">
        <v>134</v>
      </c>
      <c r="B30" s="506"/>
      <c r="C30" s="506"/>
      <c r="D30" s="91">
        <f>ROUND('Calcolo mensile'!U17/12,2)</f>
        <v>0</v>
      </c>
      <c r="E30" s="503"/>
      <c r="F30" s="503"/>
      <c r="G30" s="503"/>
      <c r="H30" s="503"/>
      <c r="I30" s="74"/>
      <c r="J30" s="472"/>
      <c r="K30" s="472"/>
      <c r="L30" s="472"/>
      <c r="M30" s="472"/>
      <c r="N30" s="472"/>
      <c r="O30" s="74"/>
    </row>
    <row r="31" spans="1:15" ht="12.75">
      <c r="A31" s="506" t="s">
        <v>133</v>
      </c>
      <c r="B31" s="506"/>
      <c r="C31" s="506"/>
      <c r="D31" s="91">
        <f>ROUND('Calcolo mensile'!V17/12,2)</f>
        <v>0</v>
      </c>
      <c r="E31" s="503"/>
      <c r="F31" s="503"/>
      <c r="G31" s="503"/>
      <c r="H31" s="503"/>
      <c r="I31" s="74"/>
      <c r="J31" s="472"/>
      <c r="K31" s="472"/>
      <c r="L31" s="472"/>
      <c r="M31" s="472"/>
      <c r="N31" s="472"/>
      <c r="O31" s="74"/>
    </row>
    <row r="32" spans="1:15" ht="12.75">
      <c r="A32" s="507" t="s">
        <v>135</v>
      </c>
      <c r="B32" s="507"/>
      <c r="C32" s="507"/>
      <c r="D32" s="91">
        <f>SUM(D29:D31)</f>
        <v>0</v>
      </c>
      <c r="E32" s="503"/>
      <c r="F32" s="503"/>
      <c r="G32" s="503"/>
      <c r="H32" s="503"/>
      <c r="I32" s="74"/>
      <c r="J32" s="472"/>
      <c r="K32" s="472"/>
      <c r="L32" s="472"/>
      <c r="M32" s="472"/>
      <c r="N32" s="472"/>
      <c r="O32" s="74"/>
    </row>
    <row r="33" spans="1:15" ht="12.75">
      <c r="A33" s="506" t="s">
        <v>136</v>
      </c>
      <c r="B33" s="506"/>
      <c r="C33" s="506"/>
      <c r="D33" s="506"/>
      <c r="E33" s="506"/>
      <c r="F33" s="96">
        <f>IF(B22&gt;0,'Calcolo mensile'!Z17,IF(G12&gt;0,'Calcolo mensile'!Z17,0))</f>
        <v>0</v>
      </c>
      <c r="G33" s="504"/>
      <c r="H33" s="503"/>
      <c r="I33" s="74"/>
      <c r="J33" s="472"/>
      <c r="K33" s="472"/>
      <c r="L33" s="472"/>
      <c r="M33" s="472"/>
      <c r="N33" s="472"/>
      <c r="O33" s="74"/>
    </row>
    <row r="34" spans="1:15" ht="12.75">
      <c r="A34" s="506" t="s">
        <v>137</v>
      </c>
      <c r="B34" s="506"/>
      <c r="C34" s="506"/>
      <c r="D34" s="506"/>
      <c r="E34" s="506"/>
      <c r="F34" s="91">
        <f>ROUND('Calcolo mensile'!AB17/12,2)</f>
        <v>0</v>
      </c>
      <c r="G34" s="504"/>
      <c r="H34" s="503"/>
      <c r="I34" s="74"/>
      <c r="J34" s="472"/>
      <c r="K34" s="472"/>
      <c r="L34" s="472"/>
      <c r="M34" s="472"/>
      <c r="N34" s="472"/>
      <c r="O34" s="74"/>
    </row>
    <row r="35" spans="1:15" ht="12.75">
      <c r="A35" s="505"/>
      <c r="B35" s="505"/>
      <c r="C35" s="505"/>
      <c r="D35" s="505"/>
      <c r="E35" s="505"/>
      <c r="F35" s="505"/>
      <c r="G35" s="505"/>
      <c r="H35" s="505"/>
      <c r="I35" s="74"/>
      <c r="J35" s="472"/>
      <c r="K35" s="472"/>
      <c r="L35" s="472"/>
      <c r="M35" s="472"/>
      <c r="N35" s="472"/>
      <c r="O35" s="74"/>
    </row>
    <row r="36" spans="1:15" ht="12.75">
      <c r="A36" s="490" t="s">
        <v>89</v>
      </c>
      <c r="B36" s="490"/>
      <c r="C36" s="490"/>
      <c r="D36" s="490"/>
      <c r="E36" s="490"/>
      <c r="F36" s="491"/>
      <c r="G36" s="502">
        <f>+D26+F34</f>
        <v>0</v>
      </c>
      <c r="H36" s="502"/>
      <c r="I36" s="74"/>
      <c r="J36" s="472"/>
      <c r="K36" s="472"/>
      <c r="L36" s="472"/>
      <c r="M36" s="472"/>
      <c r="N36" s="472"/>
      <c r="O36" s="74"/>
    </row>
    <row r="37" spans="1:15" ht="13.5" customHeight="1" thickBot="1">
      <c r="A37" s="490" t="s">
        <v>86</v>
      </c>
      <c r="B37" s="490"/>
      <c r="C37" s="490"/>
      <c r="D37" s="490"/>
      <c r="E37" s="490"/>
      <c r="F37" s="491"/>
      <c r="G37" s="487">
        <f>IF(B22&gt;0,'Calcolo mensile'!AG17,IF(G12&gt;0,'Calcolo mensile'!AG17,0))</f>
        <v>0</v>
      </c>
      <c r="H37" s="487"/>
      <c r="I37" s="74"/>
      <c r="J37" s="472" t="s">
        <v>183</v>
      </c>
      <c r="K37" s="472"/>
      <c r="L37" s="472"/>
      <c r="M37" s="472"/>
      <c r="N37" s="472"/>
      <c r="O37" s="74"/>
    </row>
    <row r="38" spans="1:15" ht="16.5" thickBot="1">
      <c r="A38" s="490" t="s">
        <v>116</v>
      </c>
      <c r="B38" s="490"/>
      <c r="C38" s="490"/>
      <c r="D38" s="490"/>
      <c r="E38" s="490"/>
      <c r="F38" s="498"/>
      <c r="G38" s="488">
        <f>IF(B22&gt;0,'Calcolo mensile'!AH17,IF(G12&gt;0,'Calcolo mensile'!AH17,0))</f>
        <v>0</v>
      </c>
      <c r="H38" s="489"/>
      <c r="I38" s="74"/>
      <c r="J38" s="472"/>
      <c r="K38" s="472"/>
      <c r="L38" s="472"/>
      <c r="M38" s="472"/>
      <c r="N38" s="472"/>
      <c r="O38" s="74"/>
    </row>
    <row r="39" spans="1:15" ht="12.75">
      <c r="A39" s="505"/>
      <c r="B39" s="505"/>
      <c r="C39" s="505"/>
      <c r="D39" s="505"/>
      <c r="E39" s="505"/>
      <c r="F39" s="505"/>
      <c r="G39" s="505"/>
      <c r="H39" s="505"/>
      <c r="I39" s="74"/>
      <c r="J39" s="472"/>
      <c r="K39" s="472"/>
      <c r="L39" s="472"/>
      <c r="M39" s="472"/>
      <c r="N39" s="472"/>
      <c r="O39" s="74"/>
    </row>
    <row r="40" spans="1:15" ht="12.75">
      <c r="A40" s="453"/>
      <c r="B40" s="453"/>
      <c r="C40" s="453"/>
      <c r="D40" s="453"/>
      <c r="E40" s="453"/>
      <c r="F40" s="453"/>
      <c r="G40" s="453"/>
      <c r="H40" s="453"/>
      <c r="I40" s="74"/>
      <c r="J40" s="472"/>
      <c r="K40" s="472"/>
      <c r="L40" s="472"/>
      <c r="M40" s="472"/>
      <c r="N40" s="472"/>
      <c r="O40" s="74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74"/>
      <c r="J41" s="74"/>
      <c r="K41" s="74"/>
      <c r="L41" s="74"/>
      <c r="M41" s="74"/>
      <c r="N41" s="74"/>
      <c r="O41" s="74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74"/>
      <c r="J42" s="386" t="s">
        <v>167</v>
      </c>
      <c r="K42" s="386"/>
      <c r="L42" s="386"/>
      <c r="M42" s="386"/>
      <c r="N42" s="386"/>
      <c r="O42" s="74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74"/>
      <c r="J43" s="386"/>
      <c r="K43" s="386"/>
      <c r="L43" s="386"/>
      <c r="M43" s="386"/>
      <c r="N43" s="386"/>
      <c r="O43" s="74"/>
    </row>
    <row r="44" spans="1:15" ht="6.75" customHeight="1">
      <c r="A44" s="66"/>
      <c r="B44" s="66"/>
      <c r="C44" s="66"/>
      <c r="D44" s="66"/>
      <c r="E44" s="66"/>
      <c r="F44" s="66"/>
      <c r="G44" s="66"/>
      <c r="H44" s="66"/>
      <c r="I44" s="74"/>
      <c r="J44" s="386"/>
      <c r="K44" s="386"/>
      <c r="L44" s="386"/>
      <c r="M44" s="386"/>
      <c r="N44" s="386"/>
      <c r="O44" s="74"/>
    </row>
    <row r="45" spans="1:15" ht="6.75" customHeight="1">
      <c r="A45" s="66"/>
      <c r="B45" s="66"/>
      <c r="C45" s="66"/>
      <c r="D45" s="66"/>
      <c r="E45" s="66"/>
      <c r="F45" s="66"/>
      <c r="G45" s="66"/>
      <c r="H45" s="66"/>
      <c r="I45" s="74"/>
      <c r="J45" s="386"/>
      <c r="K45" s="386"/>
      <c r="L45" s="386"/>
      <c r="M45" s="386"/>
      <c r="N45" s="386"/>
      <c r="O45" s="74"/>
    </row>
    <row r="46" spans="1:15" ht="12.75">
      <c r="A46" s="354"/>
      <c r="B46" s="354"/>
      <c r="C46" s="354"/>
      <c r="D46" s="354"/>
      <c r="E46" s="354"/>
      <c r="F46" s="354"/>
      <c r="G46" s="354"/>
      <c r="H46" s="354"/>
      <c r="I46" s="74"/>
      <c r="J46" s="363"/>
      <c r="K46" s="363"/>
      <c r="L46" s="363"/>
      <c r="M46" s="363"/>
      <c r="N46" s="363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440" t="s">
        <v>105</v>
      </c>
      <c r="K47" s="440"/>
      <c r="L47" s="440"/>
      <c r="M47" s="440"/>
      <c r="N47" s="440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440"/>
      <c r="K48" s="440"/>
      <c r="L48" s="440"/>
      <c r="M48" s="440"/>
      <c r="N48" s="440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74"/>
      <c r="K49" s="74"/>
      <c r="L49" s="74"/>
      <c r="M49" s="74"/>
      <c r="N49" s="74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74"/>
      <c r="K50" s="74"/>
      <c r="L50" s="74"/>
      <c r="M50" s="74"/>
      <c r="N50" s="74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74"/>
      <c r="K51" s="74"/>
      <c r="L51" s="74"/>
      <c r="M51" s="74"/>
      <c r="N51" s="74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74"/>
      <c r="K52" s="74"/>
      <c r="L52" s="74"/>
      <c r="M52" s="74"/>
      <c r="N52" s="74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74"/>
      <c r="K53" s="74"/>
      <c r="L53" s="74"/>
      <c r="M53" s="74"/>
      <c r="N53" s="74"/>
      <c r="O53" s="74"/>
    </row>
    <row r="54" spans="1:1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</sheetData>
  <sheetProtection password="9E19" sheet="1" objects="1" scenarios="1"/>
  <mergeCells count="68">
    <mergeCell ref="J37:N40"/>
    <mergeCell ref="J4:N4"/>
    <mergeCell ref="J5:N5"/>
    <mergeCell ref="J14:N36"/>
    <mergeCell ref="J13:N13"/>
    <mergeCell ref="J9:N9"/>
    <mergeCell ref="E10:F10"/>
    <mergeCell ref="A46:H53"/>
    <mergeCell ref="G10:H10"/>
    <mergeCell ref="A27:H27"/>
    <mergeCell ref="E25:H26"/>
    <mergeCell ref="G37:H37"/>
    <mergeCell ref="G38:H38"/>
    <mergeCell ref="A37:F37"/>
    <mergeCell ref="A28:H28"/>
    <mergeCell ref="C14:D14"/>
    <mergeCell ref="A1:H1"/>
    <mergeCell ref="A2:H2"/>
    <mergeCell ref="A4:H4"/>
    <mergeCell ref="C8:E8"/>
    <mergeCell ref="G8:H8"/>
    <mergeCell ref="A6:E6"/>
    <mergeCell ref="A7:H7"/>
    <mergeCell ref="A38:F38"/>
    <mergeCell ref="A24:H24"/>
    <mergeCell ref="E19:F19"/>
    <mergeCell ref="E20:F20"/>
    <mergeCell ref="C20:D22"/>
    <mergeCell ref="E22:H22"/>
    <mergeCell ref="G36:H36"/>
    <mergeCell ref="E29:H32"/>
    <mergeCell ref="G33:H34"/>
    <mergeCell ref="A35:H35"/>
    <mergeCell ref="A36:F36"/>
    <mergeCell ref="A30:C30"/>
    <mergeCell ref="A31:C31"/>
    <mergeCell ref="A34:E34"/>
    <mergeCell ref="A32:C32"/>
    <mergeCell ref="A33:E33"/>
    <mergeCell ref="A23:H23"/>
    <mergeCell ref="E17:F17"/>
    <mergeCell ref="E16:F16"/>
    <mergeCell ref="A11:H11"/>
    <mergeCell ref="A12:F12"/>
    <mergeCell ref="G12:H12"/>
    <mergeCell ref="E14:G15"/>
    <mergeCell ref="A14:B14"/>
    <mergeCell ref="A13:H13"/>
    <mergeCell ref="A39:H39"/>
    <mergeCell ref="A40:H40"/>
    <mergeCell ref="A3:H3"/>
    <mergeCell ref="A29:D29"/>
    <mergeCell ref="A25:C25"/>
    <mergeCell ref="A26:C26"/>
    <mergeCell ref="E18:F18"/>
    <mergeCell ref="E21:F21"/>
    <mergeCell ref="A9:H9"/>
    <mergeCell ref="A10:B10"/>
    <mergeCell ref="J42:N45"/>
    <mergeCell ref="J46:N46"/>
    <mergeCell ref="J47:N48"/>
    <mergeCell ref="J1:N1"/>
    <mergeCell ref="J6:N6"/>
    <mergeCell ref="J7:N7"/>
    <mergeCell ref="J8:N8"/>
    <mergeCell ref="J10:N12"/>
    <mergeCell ref="J2:N2"/>
    <mergeCell ref="J3:N3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H1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0.5" style="0" customWidth="1"/>
    <col min="5" max="5" width="10.83203125" style="0" customWidth="1"/>
    <col min="6" max="6" width="10.5" style="0" customWidth="1"/>
    <col min="7" max="8" width="10.83203125" style="0" customWidth="1"/>
    <col min="9" max="9" width="2.83203125" style="0" customWidth="1"/>
  </cols>
  <sheetData>
    <row r="1" spans="1:15" ht="15.75">
      <c r="A1" s="493" t="s">
        <v>46</v>
      </c>
      <c r="B1" s="493"/>
      <c r="C1" s="493"/>
      <c r="D1" s="493"/>
      <c r="E1" s="493"/>
      <c r="F1" s="493"/>
      <c r="G1" s="493"/>
      <c r="H1" s="493"/>
      <c r="I1" s="74"/>
      <c r="J1" s="292" t="str">
        <f>+'Ire Annuale'!J1:N1</f>
        <v>Versione 2.0   del 31/12/2005</v>
      </c>
      <c r="K1" s="293"/>
      <c r="L1" s="293"/>
      <c r="M1" s="293"/>
      <c r="N1" s="294"/>
      <c r="O1" s="74"/>
    </row>
    <row r="2" spans="1:15" ht="15.75">
      <c r="A2" s="525" t="str">
        <f>IF(Gen!A2&gt;0,Gen!A2," ")</f>
        <v>TRIBUNALE DI TERMINI IMERESE</v>
      </c>
      <c r="B2" s="525"/>
      <c r="C2" s="525"/>
      <c r="D2" s="525"/>
      <c r="E2" s="525"/>
      <c r="F2" s="525"/>
      <c r="G2" s="525"/>
      <c r="H2" s="525"/>
      <c r="I2" s="74"/>
      <c r="J2" s="473" t="s">
        <v>190</v>
      </c>
      <c r="K2" s="473"/>
      <c r="L2" s="473"/>
      <c r="M2" s="473"/>
      <c r="N2" s="473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74" t="s">
        <v>92</v>
      </c>
      <c r="K4" s="475"/>
      <c r="L4" s="475"/>
      <c r="M4" s="475"/>
      <c r="N4" s="476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477"/>
      <c r="K5" s="478"/>
      <c r="L5" s="478"/>
      <c r="M5" s="478"/>
      <c r="N5" s="479"/>
      <c r="O5" s="74"/>
    </row>
    <row r="6" spans="1:15" ht="13.5">
      <c r="A6" s="311" t="s">
        <v>71</v>
      </c>
      <c r="B6" s="311"/>
      <c r="C6" s="311"/>
      <c r="D6" s="311"/>
      <c r="E6" s="312"/>
      <c r="F6" s="155" t="s">
        <v>158</v>
      </c>
      <c r="G6" s="156">
        <f>IF(Gen!G6&gt;0,Gen!G6," ")</f>
        <v>2005</v>
      </c>
      <c r="H6" s="77"/>
      <c r="I6" s="74"/>
      <c r="J6" s="477" t="s">
        <v>93</v>
      </c>
      <c r="K6" s="478"/>
      <c r="L6" s="478"/>
      <c r="M6" s="478"/>
      <c r="N6" s="479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480"/>
      <c r="K7" s="481"/>
      <c r="L7" s="481"/>
      <c r="M7" s="481"/>
      <c r="N7" s="482"/>
      <c r="O7" s="74"/>
    </row>
    <row r="8" spans="1:15" ht="16.5" thickBot="1">
      <c r="A8" s="79" t="s">
        <v>49</v>
      </c>
      <c r="B8" s="78" t="str">
        <f>IF(Gen!B8&gt;0,Gen!B8," ")</f>
        <v>C1</v>
      </c>
      <c r="C8" s="526" t="str">
        <f>IF(Gen!C8&gt;0,Gen!C8," ")</f>
        <v> </v>
      </c>
      <c r="D8" s="526"/>
      <c r="E8" s="526"/>
      <c r="F8" s="78" t="s">
        <v>73</v>
      </c>
      <c r="G8" s="527" t="str">
        <f>IF(Gen!G8&gt;0,Gen!G8," ")</f>
        <v> </v>
      </c>
      <c r="H8" s="528"/>
      <c r="I8" s="74"/>
      <c r="J8" s="483" t="s">
        <v>94</v>
      </c>
      <c r="K8" s="484"/>
      <c r="L8" s="484"/>
      <c r="M8" s="484"/>
      <c r="N8" s="485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 customHeight="1">
      <c r="A10" s="508" t="s">
        <v>75</v>
      </c>
      <c r="B10" s="509"/>
      <c r="C10" s="99" t="str">
        <f>IF(Gen!C10&gt;0,Gen!C10," ")</f>
        <v> </v>
      </c>
      <c r="D10" s="79" t="s">
        <v>74</v>
      </c>
      <c r="E10" s="529" t="str">
        <f>IF(Gen!E10&gt;0,Gen!E10," ")</f>
        <v> </v>
      </c>
      <c r="F10" s="529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524">
        <f>IF(Gen!G12&gt;0,Gen!G12,0)</f>
        <v>0</v>
      </c>
      <c r="H12" s="524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519" t="s">
        <v>57</v>
      </c>
      <c r="B14" s="520"/>
      <c r="C14" s="336" t="s">
        <v>58</v>
      </c>
      <c r="D14" s="337"/>
      <c r="E14" s="513" t="s">
        <v>62</v>
      </c>
      <c r="F14" s="514"/>
      <c r="G14" s="515"/>
      <c r="H14" s="130"/>
      <c r="I14" s="74"/>
      <c r="J14" s="472" t="s">
        <v>182</v>
      </c>
      <c r="K14" s="472"/>
      <c r="L14" s="472"/>
      <c r="M14" s="472"/>
      <c r="N14" s="472"/>
      <c r="O14" s="74"/>
    </row>
    <row r="15" spans="1:15" ht="12.75">
      <c r="A15" s="115" t="s">
        <v>50</v>
      </c>
      <c r="B15" s="116"/>
      <c r="C15" s="124" t="s">
        <v>59</v>
      </c>
      <c r="D15" s="126"/>
      <c r="E15" s="516"/>
      <c r="F15" s="517"/>
      <c r="G15" s="518"/>
      <c r="H15" s="113"/>
      <c r="I15" s="74"/>
      <c r="J15" s="472"/>
      <c r="K15" s="472"/>
      <c r="L15" s="472"/>
      <c r="M15" s="472"/>
      <c r="N15" s="472"/>
      <c r="O15" s="74"/>
    </row>
    <row r="16" spans="1:15" ht="12.75">
      <c r="A16" s="117" t="s">
        <v>51</v>
      </c>
      <c r="B16" s="118"/>
      <c r="C16" s="125" t="s">
        <v>60</v>
      </c>
      <c r="D16" s="127"/>
      <c r="E16" s="510" t="s">
        <v>120</v>
      </c>
      <c r="F16" s="511"/>
      <c r="G16" s="132"/>
      <c r="H16" s="114" t="s">
        <v>129</v>
      </c>
      <c r="I16" s="74"/>
      <c r="J16" s="472"/>
      <c r="K16" s="472"/>
      <c r="L16" s="472"/>
      <c r="M16" s="472"/>
      <c r="N16" s="472"/>
      <c r="O16" s="74"/>
    </row>
    <row r="17" spans="1:15" ht="12.75">
      <c r="A17" s="117" t="s">
        <v>52</v>
      </c>
      <c r="B17" s="118"/>
      <c r="C17" s="125" t="s">
        <v>61</v>
      </c>
      <c r="D17" s="127"/>
      <c r="E17" s="499" t="s">
        <v>121</v>
      </c>
      <c r="F17" s="500"/>
      <c r="G17" s="133"/>
      <c r="H17" s="114" t="s">
        <v>130</v>
      </c>
      <c r="I17" s="74"/>
      <c r="J17" s="472"/>
      <c r="K17" s="472"/>
      <c r="L17" s="472"/>
      <c r="M17" s="472"/>
      <c r="N17" s="472"/>
      <c r="O17" s="74"/>
    </row>
    <row r="18" spans="1:15" ht="13.5" thickBot="1">
      <c r="A18" s="117" t="s">
        <v>53</v>
      </c>
      <c r="B18" s="118"/>
      <c r="C18" s="119" t="s">
        <v>119</v>
      </c>
      <c r="D18" s="128"/>
      <c r="E18" s="499" t="s">
        <v>122</v>
      </c>
      <c r="F18" s="500"/>
      <c r="G18" s="133"/>
      <c r="H18" s="114" t="s">
        <v>130</v>
      </c>
      <c r="I18" s="74"/>
      <c r="J18" s="472"/>
      <c r="K18" s="472"/>
      <c r="L18" s="472"/>
      <c r="M18" s="472"/>
      <c r="N18" s="472"/>
      <c r="O18" s="74"/>
    </row>
    <row r="19" spans="1:15" ht="12.75" customHeight="1" thickBot="1">
      <c r="A19" s="117" t="s">
        <v>54</v>
      </c>
      <c r="B19" s="118"/>
      <c r="C19" s="123" t="s">
        <v>56</v>
      </c>
      <c r="D19" s="129">
        <f>SUM(D15:D18)</f>
        <v>0</v>
      </c>
      <c r="E19" s="499" t="s">
        <v>124</v>
      </c>
      <c r="F19" s="500"/>
      <c r="G19" s="133"/>
      <c r="H19" s="114" t="s">
        <v>131</v>
      </c>
      <c r="I19" s="74"/>
      <c r="J19" s="472"/>
      <c r="K19" s="472"/>
      <c r="L19" s="472"/>
      <c r="M19" s="472"/>
      <c r="N19" s="472"/>
      <c r="O19" s="74"/>
    </row>
    <row r="20" spans="1:15" ht="12.75">
      <c r="A20" s="117" t="s">
        <v>55</v>
      </c>
      <c r="B20" s="118"/>
      <c r="C20" s="343"/>
      <c r="D20" s="343"/>
      <c r="E20" s="499" t="s">
        <v>125</v>
      </c>
      <c r="F20" s="500"/>
      <c r="G20" s="133"/>
      <c r="H20" s="114" t="s">
        <v>130</v>
      </c>
      <c r="I20" s="74"/>
      <c r="J20" s="472"/>
      <c r="K20" s="472"/>
      <c r="L20" s="472"/>
      <c r="M20" s="472"/>
      <c r="N20" s="472"/>
      <c r="O20" s="74"/>
    </row>
    <row r="21" spans="1:15" ht="13.5" thickBot="1">
      <c r="A21" s="119" t="s">
        <v>119</v>
      </c>
      <c r="B21" s="120"/>
      <c r="C21" s="343"/>
      <c r="D21" s="344"/>
      <c r="E21" s="522" t="s">
        <v>123</v>
      </c>
      <c r="F21" s="523"/>
      <c r="G21" s="134"/>
      <c r="H21" s="131" t="s">
        <v>15</v>
      </c>
      <c r="I21" s="74"/>
      <c r="J21" s="472"/>
      <c r="K21" s="472"/>
      <c r="L21" s="472"/>
      <c r="M21" s="472"/>
      <c r="N21" s="472"/>
      <c r="O21" s="74"/>
    </row>
    <row r="22" spans="1:15" ht="13.5" thickBot="1">
      <c r="A22" s="122" t="s">
        <v>56</v>
      </c>
      <c r="B22" s="121">
        <f>SUM(B15:B21)</f>
        <v>0</v>
      </c>
      <c r="C22" s="343"/>
      <c r="D22" s="344"/>
      <c r="E22" s="501"/>
      <c r="F22" s="501"/>
      <c r="G22" s="501"/>
      <c r="H22" s="501"/>
      <c r="I22" s="74"/>
      <c r="J22" s="472"/>
      <c r="K22" s="472"/>
      <c r="L22" s="472"/>
      <c r="M22" s="472"/>
      <c r="N22" s="472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472"/>
      <c r="K23" s="472"/>
      <c r="L23" s="472"/>
      <c r="M23" s="472"/>
      <c r="N23" s="472"/>
      <c r="O23" s="74"/>
    </row>
    <row r="24" spans="1:15" ht="13.5" customHeight="1">
      <c r="A24" s="448" t="s">
        <v>63</v>
      </c>
      <c r="B24" s="448"/>
      <c r="C24" s="448"/>
      <c r="D24" s="448"/>
      <c r="E24" s="448"/>
      <c r="F24" s="448"/>
      <c r="G24" s="448"/>
      <c r="H24" s="448"/>
      <c r="I24" s="74"/>
      <c r="J24" s="472"/>
      <c r="K24" s="472"/>
      <c r="L24" s="472"/>
      <c r="M24" s="472"/>
      <c r="N24" s="472"/>
      <c r="O24" s="74"/>
    </row>
    <row r="25" spans="1:15" ht="12.75">
      <c r="A25" s="305" t="s">
        <v>87</v>
      </c>
      <c r="B25" s="305"/>
      <c r="C25" s="305"/>
      <c r="D25" s="92">
        <f>IF(B22&gt;0,'Calcolo mensile'!P18,IF(G12&gt;0,'Calcolo mensile'!P18,0))</f>
        <v>0</v>
      </c>
      <c r="E25" s="327"/>
      <c r="F25" s="417"/>
      <c r="G25" s="417"/>
      <c r="H25" s="417"/>
      <c r="I25" s="74"/>
      <c r="J25" s="472"/>
      <c r="K25" s="472"/>
      <c r="L25" s="472"/>
      <c r="M25" s="472"/>
      <c r="N25" s="472"/>
      <c r="O25" s="74"/>
    </row>
    <row r="26" spans="1:15" ht="12.75">
      <c r="A26" s="305" t="s">
        <v>88</v>
      </c>
      <c r="B26" s="305"/>
      <c r="C26" s="305"/>
      <c r="D26" s="93">
        <f>IF(B22&gt;0,ROUND('Calcolo mensile'!R18/12,2),IF(G12&gt;0,ROUND('Calcolo mensile'!R18/12,2),0))</f>
        <v>0</v>
      </c>
      <c r="E26" s="327"/>
      <c r="F26" s="417"/>
      <c r="G26" s="417"/>
      <c r="H26" s="417"/>
      <c r="I26" s="74"/>
      <c r="J26" s="472"/>
      <c r="K26" s="472"/>
      <c r="L26" s="472"/>
      <c r="M26" s="472"/>
      <c r="N26" s="472"/>
      <c r="O26" s="74"/>
    </row>
    <row r="27" spans="1:15" ht="12.75">
      <c r="A27" s="417"/>
      <c r="B27" s="417"/>
      <c r="C27" s="417"/>
      <c r="D27" s="417"/>
      <c r="E27" s="417"/>
      <c r="F27" s="417"/>
      <c r="G27" s="417"/>
      <c r="H27" s="417"/>
      <c r="I27" s="74"/>
      <c r="J27" s="472"/>
      <c r="K27" s="472"/>
      <c r="L27" s="472"/>
      <c r="M27" s="472"/>
      <c r="N27" s="472"/>
      <c r="O27" s="74"/>
    </row>
    <row r="28" spans="1:15" ht="13.5">
      <c r="A28" s="492" t="s">
        <v>64</v>
      </c>
      <c r="B28" s="492"/>
      <c r="C28" s="492"/>
      <c r="D28" s="492"/>
      <c r="E28" s="492"/>
      <c r="F28" s="492"/>
      <c r="G28" s="492"/>
      <c r="H28" s="492"/>
      <c r="I28" s="74"/>
      <c r="J28" s="472"/>
      <c r="K28" s="472"/>
      <c r="L28" s="472"/>
      <c r="M28" s="472"/>
      <c r="N28" s="472"/>
      <c r="O28" s="74"/>
    </row>
    <row r="29" spans="1:15" ht="12.75">
      <c r="A29" s="521" t="s">
        <v>80</v>
      </c>
      <c r="B29" s="521"/>
      <c r="C29" s="521"/>
      <c r="D29" s="521"/>
      <c r="E29" s="503"/>
      <c r="F29" s="503"/>
      <c r="G29" s="503"/>
      <c r="H29" s="503"/>
      <c r="I29" s="74"/>
      <c r="J29" s="472"/>
      <c r="K29" s="472"/>
      <c r="L29" s="472"/>
      <c r="M29" s="472"/>
      <c r="N29" s="472"/>
      <c r="O29" s="74"/>
    </row>
    <row r="30" spans="1:15" ht="12.75">
      <c r="A30" s="506" t="s">
        <v>134</v>
      </c>
      <c r="B30" s="506"/>
      <c r="C30" s="506"/>
      <c r="D30" s="91">
        <f>ROUND('Calcolo mensile'!U18/12,2)</f>
        <v>0</v>
      </c>
      <c r="E30" s="503"/>
      <c r="F30" s="503"/>
      <c r="G30" s="503"/>
      <c r="H30" s="503"/>
      <c r="I30" s="74"/>
      <c r="J30" s="472"/>
      <c r="K30" s="472"/>
      <c r="L30" s="472"/>
      <c r="M30" s="472"/>
      <c r="N30" s="472"/>
      <c r="O30" s="74"/>
    </row>
    <row r="31" spans="1:15" ht="12.75">
      <c r="A31" s="506" t="s">
        <v>133</v>
      </c>
      <c r="B31" s="506"/>
      <c r="C31" s="506"/>
      <c r="D31" s="91">
        <f>ROUND('Calcolo mensile'!V18/12,2)</f>
        <v>0</v>
      </c>
      <c r="E31" s="503"/>
      <c r="F31" s="503"/>
      <c r="G31" s="503"/>
      <c r="H31" s="503"/>
      <c r="I31" s="74"/>
      <c r="J31" s="472"/>
      <c r="K31" s="472"/>
      <c r="L31" s="472"/>
      <c r="M31" s="472"/>
      <c r="N31" s="472"/>
      <c r="O31" s="74"/>
    </row>
    <row r="32" spans="1:15" ht="12.75">
      <c r="A32" s="507" t="s">
        <v>135</v>
      </c>
      <c r="B32" s="507"/>
      <c r="C32" s="507"/>
      <c r="D32" s="91">
        <f>SUM(D29:D31)</f>
        <v>0</v>
      </c>
      <c r="E32" s="503"/>
      <c r="F32" s="503"/>
      <c r="G32" s="503"/>
      <c r="H32" s="503"/>
      <c r="I32" s="74"/>
      <c r="J32" s="472"/>
      <c r="K32" s="472"/>
      <c r="L32" s="472"/>
      <c r="M32" s="472"/>
      <c r="N32" s="472"/>
      <c r="O32" s="74"/>
    </row>
    <row r="33" spans="1:15" ht="12.75">
      <c r="A33" s="506" t="s">
        <v>136</v>
      </c>
      <c r="B33" s="506"/>
      <c r="C33" s="506"/>
      <c r="D33" s="506"/>
      <c r="E33" s="506"/>
      <c r="F33" s="96">
        <f>IF(B22&gt;0,'Calcolo mensile'!Z18,IF(G12&gt;0,'Calcolo mensile'!Z18,0))</f>
        <v>0</v>
      </c>
      <c r="G33" s="504"/>
      <c r="H33" s="503"/>
      <c r="I33" s="74"/>
      <c r="J33" s="472"/>
      <c r="K33" s="472"/>
      <c r="L33" s="472"/>
      <c r="M33" s="472"/>
      <c r="N33" s="472"/>
      <c r="O33" s="74"/>
    </row>
    <row r="34" spans="1:15" ht="12.75">
      <c r="A34" s="506" t="s">
        <v>137</v>
      </c>
      <c r="B34" s="506"/>
      <c r="C34" s="506"/>
      <c r="D34" s="506"/>
      <c r="E34" s="506"/>
      <c r="F34" s="91">
        <f>ROUND('Calcolo mensile'!AB18/12,2)</f>
        <v>0</v>
      </c>
      <c r="G34" s="504"/>
      <c r="H34" s="503"/>
      <c r="I34" s="74"/>
      <c r="J34" s="472"/>
      <c r="K34" s="472"/>
      <c r="L34" s="472"/>
      <c r="M34" s="472"/>
      <c r="N34" s="472"/>
      <c r="O34" s="74"/>
    </row>
    <row r="35" spans="1:15" ht="12.75">
      <c r="A35" s="505"/>
      <c r="B35" s="505"/>
      <c r="C35" s="505"/>
      <c r="D35" s="505"/>
      <c r="E35" s="505"/>
      <c r="F35" s="505"/>
      <c r="G35" s="505"/>
      <c r="H35" s="505"/>
      <c r="I35" s="74"/>
      <c r="J35" s="472"/>
      <c r="K35" s="472"/>
      <c r="L35" s="472"/>
      <c r="M35" s="472"/>
      <c r="N35" s="472"/>
      <c r="O35" s="74"/>
    </row>
    <row r="36" spans="1:15" ht="12.75">
      <c r="A36" s="490" t="s">
        <v>89</v>
      </c>
      <c r="B36" s="490"/>
      <c r="C36" s="490"/>
      <c r="D36" s="490"/>
      <c r="E36" s="490"/>
      <c r="F36" s="491"/>
      <c r="G36" s="502">
        <f>+D26+F34</f>
        <v>0</v>
      </c>
      <c r="H36" s="502"/>
      <c r="I36" s="74"/>
      <c r="J36" s="472"/>
      <c r="K36" s="472"/>
      <c r="L36" s="472"/>
      <c r="M36" s="472"/>
      <c r="N36" s="472"/>
      <c r="O36" s="74"/>
    </row>
    <row r="37" spans="1:15" ht="13.5" customHeight="1" thickBot="1">
      <c r="A37" s="490" t="s">
        <v>86</v>
      </c>
      <c r="B37" s="490"/>
      <c r="C37" s="490"/>
      <c r="D37" s="490"/>
      <c r="E37" s="490"/>
      <c r="F37" s="491"/>
      <c r="G37" s="487">
        <f>IF(B22&gt;0,'Calcolo mensile'!AG18,IF(G12&gt;0,'Calcolo mensile'!AG18,0))</f>
        <v>0</v>
      </c>
      <c r="H37" s="487"/>
      <c r="I37" s="74"/>
      <c r="J37" s="472" t="s">
        <v>183</v>
      </c>
      <c r="K37" s="472"/>
      <c r="L37" s="472"/>
      <c r="M37" s="472"/>
      <c r="N37" s="472"/>
      <c r="O37" s="74"/>
    </row>
    <row r="38" spans="1:15" ht="16.5" thickBot="1">
      <c r="A38" s="490" t="s">
        <v>116</v>
      </c>
      <c r="B38" s="490"/>
      <c r="C38" s="490"/>
      <c r="D38" s="490"/>
      <c r="E38" s="490"/>
      <c r="F38" s="498"/>
      <c r="G38" s="488">
        <f>IF(B22&gt;0,'Calcolo mensile'!AH18,IF(G12&gt;0,'Calcolo mensile'!AH18,0))</f>
        <v>0</v>
      </c>
      <c r="H38" s="489"/>
      <c r="I38" s="74"/>
      <c r="J38" s="472"/>
      <c r="K38" s="472"/>
      <c r="L38" s="472"/>
      <c r="M38" s="472"/>
      <c r="N38" s="472"/>
      <c r="O38" s="74"/>
    </row>
    <row r="39" spans="1:15" ht="12.75">
      <c r="A39" s="505"/>
      <c r="B39" s="505"/>
      <c r="C39" s="505"/>
      <c r="D39" s="505"/>
      <c r="E39" s="505"/>
      <c r="F39" s="505"/>
      <c r="G39" s="505"/>
      <c r="H39" s="505"/>
      <c r="I39" s="74"/>
      <c r="J39" s="472"/>
      <c r="K39" s="472"/>
      <c r="L39" s="472"/>
      <c r="M39" s="472"/>
      <c r="N39" s="472"/>
      <c r="O39" s="74"/>
    </row>
    <row r="40" spans="1:15" ht="12.75">
      <c r="A40" s="453"/>
      <c r="B40" s="453"/>
      <c r="C40" s="453"/>
      <c r="D40" s="453"/>
      <c r="E40" s="453"/>
      <c r="F40" s="453"/>
      <c r="G40" s="453"/>
      <c r="H40" s="453"/>
      <c r="I40" s="74"/>
      <c r="J40" s="472"/>
      <c r="K40" s="472"/>
      <c r="L40" s="472"/>
      <c r="M40" s="472"/>
      <c r="N40" s="472"/>
      <c r="O40" s="74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74"/>
      <c r="J41" s="74"/>
      <c r="K41" s="74"/>
      <c r="L41" s="74"/>
      <c r="M41" s="74"/>
      <c r="N41" s="74"/>
      <c r="O41" s="74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74"/>
      <c r="J42" s="386" t="s">
        <v>167</v>
      </c>
      <c r="K42" s="386"/>
      <c r="L42" s="386"/>
      <c r="M42" s="386"/>
      <c r="N42" s="386"/>
      <c r="O42" s="74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74"/>
      <c r="J43" s="386"/>
      <c r="K43" s="386"/>
      <c r="L43" s="386"/>
      <c r="M43" s="386"/>
      <c r="N43" s="386"/>
      <c r="O43" s="74"/>
    </row>
    <row r="44" spans="1:15" ht="6.75" customHeight="1">
      <c r="A44" s="66"/>
      <c r="B44" s="66"/>
      <c r="C44" s="66"/>
      <c r="D44" s="66"/>
      <c r="E44" s="66"/>
      <c r="F44" s="66"/>
      <c r="G44" s="66"/>
      <c r="H44" s="66"/>
      <c r="I44" s="74"/>
      <c r="J44" s="386"/>
      <c r="K44" s="386"/>
      <c r="L44" s="386"/>
      <c r="M44" s="386"/>
      <c r="N44" s="386"/>
      <c r="O44" s="74"/>
    </row>
    <row r="45" spans="1:15" ht="6.75" customHeight="1">
      <c r="A45" s="66"/>
      <c r="B45" s="66"/>
      <c r="C45" s="66"/>
      <c r="D45" s="66"/>
      <c r="E45" s="66"/>
      <c r="F45" s="66"/>
      <c r="G45" s="66"/>
      <c r="H45" s="66"/>
      <c r="I45" s="74"/>
      <c r="J45" s="386"/>
      <c r="K45" s="386"/>
      <c r="L45" s="386"/>
      <c r="M45" s="386"/>
      <c r="N45" s="386"/>
      <c r="O45" s="74"/>
    </row>
    <row r="46" spans="1:15" ht="12.75">
      <c r="A46" s="354"/>
      <c r="B46" s="354"/>
      <c r="C46" s="354"/>
      <c r="D46" s="354"/>
      <c r="E46" s="354"/>
      <c r="F46" s="354"/>
      <c r="G46" s="354"/>
      <c r="H46" s="354"/>
      <c r="I46" s="74"/>
      <c r="J46" s="363"/>
      <c r="K46" s="363"/>
      <c r="L46" s="363"/>
      <c r="M46" s="363"/>
      <c r="N46" s="363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440" t="s">
        <v>105</v>
      </c>
      <c r="K47" s="440"/>
      <c r="L47" s="440"/>
      <c r="M47" s="440"/>
      <c r="N47" s="440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440"/>
      <c r="K48" s="440"/>
      <c r="L48" s="440"/>
      <c r="M48" s="440"/>
      <c r="N48" s="440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74"/>
      <c r="K49" s="74"/>
      <c r="L49" s="74"/>
      <c r="M49" s="74"/>
      <c r="N49" s="74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74"/>
      <c r="K50" s="74"/>
      <c r="L50" s="74"/>
      <c r="M50" s="74"/>
      <c r="N50" s="74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74"/>
      <c r="K51" s="74"/>
      <c r="L51" s="74"/>
      <c r="M51" s="74"/>
      <c r="N51" s="74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74"/>
      <c r="K52" s="74"/>
      <c r="L52" s="74"/>
      <c r="M52" s="74"/>
      <c r="N52" s="74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74"/>
      <c r="K53" s="74"/>
      <c r="L53" s="74"/>
      <c r="M53" s="74"/>
      <c r="N53" s="74"/>
      <c r="O53" s="74"/>
    </row>
    <row r="54" spans="1:1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</sheetData>
  <sheetProtection password="9E19" sheet="1" objects="1" scenarios="1"/>
  <mergeCells count="68">
    <mergeCell ref="J1:N1"/>
    <mergeCell ref="A39:H39"/>
    <mergeCell ref="A40:H40"/>
    <mergeCell ref="A3:H3"/>
    <mergeCell ref="A29:D29"/>
    <mergeCell ref="A25:C25"/>
    <mergeCell ref="A26:C26"/>
    <mergeCell ref="E18:F18"/>
    <mergeCell ref="E21:F21"/>
    <mergeCell ref="A9:H9"/>
    <mergeCell ref="A10:B10"/>
    <mergeCell ref="A23:H23"/>
    <mergeCell ref="E17:F17"/>
    <mergeCell ref="E16:F16"/>
    <mergeCell ref="A11:H11"/>
    <mergeCell ref="A12:F12"/>
    <mergeCell ref="G12:H12"/>
    <mergeCell ref="E14:G15"/>
    <mergeCell ref="A14:B14"/>
    <mergeCell ref="A13:H13"/>
    <mergeCell ref="A36:F36"/>
    <mergeCell ref="A30:C30"/>
    <mergeCell ref="A31:C31"/>
    <mergeCell ref="A34:E34"/>
    <mergeCell ref="A32:C32"/>
    <mergeCell ref="A33:E33"/>
    <mergeCell ref="A38:F38"/>
    <mergeCell ref="A24:H24"/>
    <mergeCell ref="E19:F19"/>
    <mergeCell ref="E20:F20"/>
    <mergeCell ref="C20:D22"/>
    <mergeCell ref="E22:H22"/>
    <mergeCell ref="G36:H36"/>
    <mergeCell ref="E29:H32"/>
    <mergeCell ref="G33:H34"/>
    <mergeCell ref="A35:H35"/>
    <mergeCell ref="A1:H1"/>
    <mergeCell ref="A2:H2"/>
    <mergeCell ref="A4:H4"/>
    <mergeCell ref="C8:E8"/>
    <mergeCell ref="G8:H8"/>
    <mergeCell ref="A6:E6"/>
    <mergeCell ref="A7:H7"/>
    <mergeCell ref="E10:F10"/>
    <mergeCell ref="A46:H53"/>
    <mergeCell ref="G10:H10"/>
    <mergeCell ref="A27:H27"/>
    <mergeCell ref="E25:H26"/>
    <mergeCell ref="G37:H37"/>
    <mergeCell ref="G38:H38"/>
    <mergeCell ref="A37:F37"/>
    <mergeCell ref="A28:H28"/>
    <mergeCell ref="C14:D14"/>
    <mergeCell ref="J13:N13"/>
    <mergeCell ref="J9:N9"/>
    <mergeCell ref="J2:N2"/>
    <mergeCell ref="J3:N3"/>
    <mergeCell ref="J4:N4"/>
    <mergeCell ref="J5:N5"/>
    <mergeCell ref="J6:N6"/>
    <mergeCell ref="J7:N7"/>
    <mergeCell ref="J8:N8"/>
    <mergeCell ref="J10:N12"/>
    <mergeCell ref="J46:N46"/>
    <mergeCell ref="J47:N48"/>
    <mergeCell ref="J14:N36"/>
    <mergeCell ref="J37:N40"/>
    <mergeCell ref="J42:N45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H1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0.5" style="0" customWidth="1"/>
    <col min="5" max="5" width="10.83203125" style="0" customWidth="1"/>
    <col min="6" max="6" width="10.5" style="0" customWidth="1"/>
    <col min="7" max="8" width="10.83203125" style="0" customWidth="1"/>
    <col min="9" max="9" width="2.83203125" style="0" customWidth="1"/>
  </cols>
  <sheetData>
    <row r="1" spans="1:15" ht="15.75">
      <c r="A1" s="493" t="s">
        <v>46</v>
      </c>
      <c r="B1" s="493"/>
      <c r="C1" s="493"/>
      <c r="D1" s="493"/>
      <c r="E1" s="493"/>
      <c r="F1" s="493"/>
      <c r="G1" s="493"/>
      <c r="H1" s="493"/>
      <c r="I1" s="74"/>
      <c r="J1" s="292" t="str">
        <f>+'Ire Annuale'!J1:N1</f>
        <v>Versione 2.0   del 31/12/2005</v>
      </c>
      <c r="K1" s="293"/>
      <c r="L1" s="293"/>
      <c r="M1" s="293"/>
      <c r="N1" s="294"/>
      <c r="O1" s="74"/>
    </row>
    <row r="2" spans="1:15" ht="15.75">
      <c r="A2" s="525" t="str">
        <f>IF(Gen!A2&gt;0,Gen!A2," ")</f>
        <v>TRIBUNALE DI TERMINI IMERESE</v>
      </c>
      <c r="B2" s="525"/>
      <c r="C2" s="525"/>
      <c r="D2" s="525"/>
      <c r="E2" s="525"/>
      <c r="F2" s="525"/>
      <c r="G2" s="525"/>
      <c r="H2" s="525"/>
      <c r="I2" s="74"/>
      <c r="J2" s="473" t="s">
        <v>191</v>
      </c>
      <c r="K2" s="473"/>
      <c r="L2" s="473"/>
      <c r="M2" s="473"/>
      <c r="N2" s="473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74" t="s">
        <v>92</v>
      </c>
      <c r="K4" s="475"/>
      <c r="L4" s="475"/>
      <c r="M4" s="475"/>
      <c r="N4" s="476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477"/>
      <c r="K5" s="478"/>
      <c r="L5" s="478"/>
      <c r="M5" s="478"/>
      <c r="N5" s="479"/>
      <c r="O5" s="74"/>
    </row>
    <row r="6" spans="1:15" ht="13.5">
      <c r="A6" s="311" t="s">
        <v>71</v>
      </c>
      <c r="B6" s="311"/>
      <c r="C6" s="311"/>
      <c r="D6" s="311"/>
      <c r="E6" s="312"/>
      <c r="F6" s="155" t="s">
        <v>159</v>
      </c>
      <c r="G6" s="156">
        <f>IF(Gen!G6&gt;0,Gen!G6," ")</f>
        <v>2005</v>
      </c>
      <c r="H6" s="77"/>
      <c r="I6" s="74"/>
      <c r="J6" s="477" t="s">
        <v>93</v>
      </c>
      <c r="K6" s="478"/>
      <c r="L6" s="478"/>
      <c r="M6" s="478"/>
      <c r="N6" s="479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480"/>
      <c r="K7" s="481"/>
      <c r="L7" s="481"/>
      <c r="M7" s="481"/>
      <c r="N7" s="482"/>
      <c r="O7" s="74"/>
    </row>
    <row r="8" spans="1:15" ht="16.5" thickBot="1">
      <c r="A8" s="79" t="s">
        <v>49</v>
      </c>
      <c r="B8" s="78" t="str">
        <f>IF(Gen!B8&gt;0,Gen!B8," ")</f>
        <v>C1</v>
      </c>
      <c r="C8" s="526" t="str">
        <f>IF(Gen!C8&gt;0,Gen!C8," ")</f>
        <v> </v>
      </c>
      <c r="D8" s="526"/>
      <c r="E8" s="526"/>
      <c r="F8" s="78" t="s">
        <v>73</v>
      </c>
      <c r="G8" s="527" t="str">
        <f>IF(Gen!G8&gt;0,Gen!G8," ")</f>
        <v> </v>
      </c>
      <c r="H8" s="528"/>
      <c r="I8" s="74"/>
      <c r="J8" s="483" t="s">
        <v>94</v>
      </c>
      <c r="K8" s="484"/>
      <c r="L8" s="484"/>
      <c r="M8" s="484"/>
      <c r="N8" s="485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 customHeight="1">
      <c r="A10" s="508" t="s">
        <v>75</v>
      </c>
      <c r="B10" s="509"/>
      <c r="C10" s="99" t="str">
        <f>IF(Gen!C10&gt;0,Gen!C10," ")</f>
        <v> </v>
      </c>
      <c r="D10" s="79" t="s">
        <v>74</v>
      </c>
      <c r="E10" s="529" t="str">
        <f>IF(Gen!E10&gt;0,Gen!E10," ")</f>
        <v> </v>
      </c>
      <c r="F10" s="529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524">
        <f>IF(Gen!G12&gt;0,Gen!G12,0)</f>
        <v>0</v>
      </c>
      <c r="H12" s="524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519" t="s">
        <v>57</v>
      </c>
      <c r="B14" s="520"/>
      <c r="C14" s="336" t="s">
        <v>58</v>
      </c>
      <c r="D14" s="337"/>
      <c r="E14" s="513" t="s">
        <v>62</v>
      </c>
      <c r="F14" s="514"/>
      <c r="G14" s="515"/>
      <c r="H14" s="130"/>
      <c r="I14" s="74"/>
      <c r="J14" s="472" t="s">
        <v>182</v>
      </c>
      <c r="K14" s="472"/>
      <c r="L14" s="472"/>
      <c r="M14" s="472"/>
      <c r="N14" s="472"/>
      <c r="O14" s="74"/>
    </row>
    <row r="15" spans="1:15" ht="12.75">
      <c r="A15" s="115" t="s">
        <v>50</v>
      </c>
      <c r="B15" s="116"/>
      <c r="C15" s="124" t="s">
        <v>59</v>
      </c>
      <c r="D15" s="126"/>
      <c r="E15" s="516"/>
      <c r="F15" s="517"/>
      <c r="G15" s="518"/>
      <c r="H15" s="113"/>
      <c r="I15" s="74"/>
      <c r="J15" s="472"/>
      <c r="K15" s="472"/>
      <c r="L15" s="472"/>
      <c r="M15" s="472"/>
      <c r="N15" s="472"/>
      <c r="O15" s="74"/>
    </row>
    <row r="16" spans="1:15" ht="12.75">
      <c r="A16" s="117" t="s">
        <v>51</v>
      </c>
      <c r="B16" s="118"/>
      <c r="C16" s="125" t="s">
        <v>60</v>
      </c>
      <c r="D16" s="127"/>
      <c r="E16" s="510" t="s">
        <v>120</v>
      </c>
      <c r="F16" s="511"/>
      <c r="G16" s="132"/>
      <c r="H16" s="114" t="s">
        <v>129</v>
      </c>
      <c r="I16" s="74"/>
      <c r="J16" s="472"/>
      <c r="K16" s="472"/>
      <c r="L16" s="472"/>
      <c r="M16" s="472"/>
      <c r="N16" s="472"/>
      <c r="O16" s="74"/>
    </row>
    <row r="17" spans="1:15" ht="12.75">
      <c r="A17" s="117" t="s">
        <v>52</v>
      </c>
      <c r="B17" s="118"/>
      <c r="C17" s="125" t="s">
        <v>61</v>
      </c>
      <c r="D17" s="127"/>
      <c r="E17" s="499" t="s">
        <v>121</v>
      </c>
      <c r="F17" s="500"/>
      <c r="G17" s="133"/>
      <c r="H17" s="114" t="s">
        <v>130</v>
      </c>
      <c r="I17" s="74"/>
      <c r="J17" s="472"/>
      <c r="K17" s="472"/>
      <c r="L17" s="472"/>
      <c r="M17" s="472"/>
      <c r="N17" s="472"/>
      <c r="O17" s="74"/>
    </row>
    <row r="18" spans="1:15" ht="13.5" thickBot="1">
      <c r="A18" s="117" t="s">
        <v>53</v>
      </c>
      <c r="B18" s="118"/>
      <c r="C18" s="119" t="s">
        <v>119</v>
      </c>
      <c r="D18" s="128"/>
      <c r="E18" s="499" t="s">
        <v>122</v>
      </c>
      <c r="F18" s="500"/>
      <c r="G18" s="133"/>
      <c r="H18" s="114" t="s">
        <v>130</v>
      </c>
      <c r="I18" s="74"/>
      <c r="J18" s="472"/>
      <c r="K18" s="472"/>
      <c r="L18" s="472"/>
      <c r="M18" s="472"/>
      <c r="N18" s="472"/>
      <c r="O18" s="74"/>
    </row>
    <row r="19" spans="1:15" ht="12.75" customHeight="1" thickBot="1">
      <c r="A19" s="117" t="s">
        <v>54</v>
      </c>
      <c r="B19" s="118"/>
      <c r="C19" s="123" t="s">
        <v>56</v>
      </c>
      <c r="D19" s="129">
        <f>SUM(D15:D18)</f>
        <v>0</v>
      </c>
      <c r="E19" s="499" t="s">
        <v>124</v>
      </c>
      <c r="F19" s="500"/>
      <c r="G19" s="133"/>
      <c r="H19" s="114" t="s">
        <v>131</v>
      </c>
      <c r="I19" s="74"/>
      <c r="J19" s="472"/>
      <c r="K19" s="472"/>
      <c r="L19" s="472"/>
      <c r="M19" s="472"/>
      <c r="N19" s="472"/>
      <c r="O19" s="74"/>
    </row>
    <row r="20" spans="1:15" ht="12.75">
      <c r="A20" s="117" t="s">
        <v>55</v>
      </c>
      <c r="B20" s="118"/>
      <c r="C20" s="343"/>
      <c r="D20" s="343"/>
      <c r="E20" s="499" t="s">
        <v>125</v>
      </c>
      <c r="F20" s="500"/>
      <c r="G20" s="133"/>
      <c r="H20" s="114" t="s">
        <v>130</v>
      </c>
      <c r="I20" s="74"/>
      <c r="J20" s="472"/>
      <c r="K20" s="472"/>
      <c r="L20" s="472"/>
      <c r="M20" s="472"/>
      <c r="N20" s="472"/>
      <c r="O20" s="74"/>
    </row>
    <row r="21" spans="1:15" ht="13.5" thickBot="1">
      <c r="A21" s="119" t="s">
        <v>119</v>
      </c>
      <c r="B21" s="120"/>
      <c r="C21" s="343"/>
      <c r="D21" s="344"/>
      <c r="E21" s="522" t="s">
        <v>123</v>
      </c>
      <c r="F21" s="523"/>
      <c r="G21" s="134"/>
      <c r="H21" s="131" t="s">
        <v>15</v>
      </c>
      <c r="I21" s="74"/>
      <c r="J21" s="472"/>
      <c r="K21" s="472"/>
      <c r="L21" s="472"/>
      <c r="M21" s="472"/>
      <c r="N21" s="472"/>
      <c r="O21" s="74"/>
    </row>
    <row r="22" spans="1:15" ht="13.5" thickBot="1">
      <c r="A22" s="122" t="s">
        <v>56</v>
      </c>
      <c r="B22" s="121">
        <f>SUM(B15:B21)</f>
        <v>0</v>
      </c>
      <c r="C22" s="343"/>
      <c r="D22" s="344"/>
      <c r="E22" s="501"/>
      <c r="F22" s="501"/>
      <c r="G22" s="501"/>
      <c r="H22" s="501"/>
      <c r="I22" s="74"/>
      <c r="J22" s="472"/>
      <c r="K22" s="472"/>
      <c r="L22" s="472"/>
      <c r="M22" s="472"/>
      <c r="N22" s="472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472"/>
      <c r="K23" s="472"/>
      <c r="L23" s="472"/>
      <c r="M23" s="472"/>
      <c r="N23" s="472"/>
      <c r="O23" s="74"/>
    </row>
    <row r="24" spans="1:15" ht="13.5" customHeight="1">
      <c r="A24" s="448" t="s">
        <v>63</v>
      </c>
      <c r="B24" s="448"/>
      <c r="C24" s="448"/>
      <c r="D24" s="448"/>
      <c r="E24" s="448"/>
      <c r="F24" s="448"/>
      <c r="G24" s="448"/>
      <c r="H24" s="448"/>
      <c r="I24" s="74"/>
      <c r="J24" s="472"/>
      <c r="K24" s="472"/>
      <c r="L24" s="472"/>
      <c r="M24" s="472"/>
      <c r="N24" s="472"/>
      <c r="O24" s="74"/>
    </row>
    <row r="25" spans="1:15" ht="12.75">
      <c r="A25" s="305" t="s">
        <v>87</v>
      </c>
      <c r="B25" s="305"/>
      <c r="C25" s="305"/>
      <c r="D25" s="92">
        <f>IF(B22&gt;0,'Calcolo mensile'!P19,IF(G12&gt;0,'Calcolo mensile'!P19,0))</f>
        <v>0</v>
      </c>
      <c r="E25" s="327"/>
      <c r="F25" s="417"/>
      <c r="G25" s="417"/>
      <c r="H25" s="417"/>
      <c r="I25" s="74"/>
      <c r="J25" s="472"/>
      <c r="K25" s="472"/>
      <c r="L25" s="472"/>
      <c r="M25" s="472"/>
      <c r="N25" s="472"/>
      <c r="O25" s="74"/>
    </row>
    <row r="26" spans="1:15" ht="12.75">
      <c r="A26" s="305" t="s">
        <v>88</v>
      </c>
      <c r="B26" s="305"/>
      <c r="C26" s="305"/>
      <c r="D26" s="93">
        <f>IF(B22&gt;0,ROUND('Calcolo mensile'!R19/12,2),IF(G12&gt;0,ROUND('Calcolo mensile'!R19/12,2),0))</f>
        <v>0</v>
      </c>
      <c r="E26" s="327"/>
      <c r="F26" s="417"/>
      <c r="G26" s="417"/>
      <c r="H26" s="417"/>
      <c r="I26" s="74"/>
      <c r="J26" s="472"/>
      <c r="K26" s="472"/>
      <c r="L26" s="472"/>
      <c r="M26" s="472"/>
      <c r="N26" s="472"/>
      <c r="O26" s="74"/>
    </row>
    <row r="27" spans="1:15" ht="12.75">
      <c r="A27" s="417"/>
      <c r="B27" s="417"/>
      <c r="C27" s="417"/>
      <c r="D27" s="417"/>
      <c r="E27" s="417"/>
      <c r="F27" s="417"/>
      <c r="G27" s="417"/>
      <c r="H27" s="417"/>
      <c r="I27" s="74"/>
      <c r="J27" s="472"/>
      <c r="K27" s="472"/>
      <c r="L27" s="472"/>
      <c r="M27" s="472"/>
      <c r="N27" s="472"/>
      <c r="O27" s="74"/>
    </row>
    <row r="28" spans="1:15" ht="13.5">
      <c r="A28" s="492" t="s">
        <v>64</v>
      </c>
      <c r="B28" s="492"/>
      <c r="C28" s="492"/>
      <c r="D28" s="492"/>
      <c r="E28" s="492"/>
      <c r="F28" s="492"/>
      <c r="G28" s="492"/>
      <c r="H28" s="492"/>
      <c r="I28" s="74"/>
      <c r="J28" s="472"/>
      <c r="K28" s="472"/>
      <c r="L28" s="472"/>
      <c r="M28" s="472"/>
      <c r="N28" s="472"/>
      <c r="O28" s="74"/>
    </row>
    <row r="29" spans="1:15" ht="12.75">
      <c r="A29" s="521" t="s">
        <v>80</v>
      </c>
      <c r="B29" s="521"/>
      <c r="C29" s="521"/>
      <c r="D29" s="521"/>
      <c r="E29" s="503"/>
      <c r="F29" s="503"/>
      <c r="G29" s="503"/>
      <c r="H29" s="503"/>
      <c r="I29" s="74"/>
      <c r="J29" s="472"/>
      <c r="K29" s="472"/>
      <c r="L29" s="472"/>
      <c r="M29" s="472"/>
      <c r="N29" s="472"/>
      <c r="O29" s="74"/>
    </row>
    <row r="30" spans="1:15" ht="12.75">
      <c r="A30" s="506" t="s">
        <v>134</v>
      </c>
      <c r="B30" s="506"/>
      <c r="C30" s="506"/>
      <c r="D30" s="91">
        <f>ROUND('Calcolo mensile'!U19/12,2)</f>
        <v>0</v>
      </c>
      <c r="E30" s="503"/>
      <c r="F30" s="503"/>
      <c r="G30" s="503"/>
      <c r="H30" s="503"/>
      <c r="I30" s="74"/>
      <c r="J30" s="472"/>
      <c r="K30" s="472"/>
      <c r="L30" s="472"/>
      <c r="M30" s="472"/>
      <c r="N30" s="472"/>
      <c r="O30" s="74"/>
    </row>
    <row r="31" spans="1:15" ht="12.75">
      <c r="A31" s="506" t="s">
        <v>133</v>
      </c>
      <c r="B31" s="506"/>
      <c r="C31" s="506"/>
      <c r="D31" s="91">
        <f>ROUND('Calcolo mensile'!V19/12,2)</f>
        <v>0</v>
      </c>
      <c r="E31" s="503"/>
      <c r="F31" s="503"/>
      <c r="G31" s="503"/>
      <c r="H31" s="503"/>
      <c r="I31" s="74"/>
      <c r="J31" s="472"/>
      <c r="K31" s="472"/>
      <c r="L31" s="472"/>
      <c r="M31" s="472"/>
      <c r="N31" s="472"/>
      <c r="O31" s="74"/>
    </row>
    <row r="32" spans="1:15" ht="12.75">
      <c r="A32" s="507" t="s">
        <v>135</v>
      </c>
      <c r="B32" s="507"/>
      <c r="C32" s="507"/>
      <c r="D32" s="91">
        <f>SUM(D29:D31)</f>
        <v>0</v>
      </c>
      <c r="E32" s="503"/>
      <c r="F32" s="503"/>
      <c r="G32" s="503"/>
      <c r="H32" s="503"/>
      <c r="I32" s="74"/>
      <c r="J32" s="472"/>
      <c r="K32" s="472"/>
      <c r="L32" s="472"/>
      <c r="M32" s="472"/>
      <c r="N32" s="472"/>
      <c r="O32" s="74"/>
    </row>
    <row r="33" spans="1:15" ht="12.75">
      <c r="A33" s="506" t="s">
        <v>136</v>
      </c>
      <c r="B33" s="506"/>
      <c r="C33" s="506"/>
      <c r="D33" s="506"/>
      <c r="E33" s="506"/>
      <c r="F33" s="96">
        <f>IF(B22&gt;0,'Calcolo mensile'!Z19,IF(G12&gt;0,'Calcolo mensile'!Z19,0))</f>
        <v>0</v>
      </c>
      <c r="G33" s="504"/>
      <c r="H33" s="503"/>
      <c r="I33" s="74"/>
      <c r="J33" s="472"/>
      <c r="K33" s="472"/>
      <c r="L33" s="472"/>
      <c r="M33" s="472"/>
      <c r="N33" s="472"/>
      <c r="O33" s="74"/>
    </row>
    <row r="34" spans="1:15" ht="12.75">
      <c r="A34" s="506" t="s">
        <v>137</v>
      </c>
      <c r="B34" s="506"/>
      <c r="C34" s="506"/>
      <c r="D34" s="506"/>
      <c r="E34" s="506"/>
      <c r="F34" s="91">
        <f>ROUND('Calcolo mensile'!AB19/12,2)</f>
        <v>0</v>
      </c>
      <c r="G34" s="504"/>
      <c r="H34" s="503"/>
      <c r="I34" s="74"/>
      <c r="J34" s="472"/>
      <c r="K34" s="472"/>
      <c r="L34" s="472"/>
      <c r="M34" s="472"/>
      <c r="N34" s="472"/>
      <c r="O34" s="74"/>
    </row>
    <row r="35" spans="1:15" ht="12.75">
      <c r="A35" s="505"/>
      <c r="B35" s="505"/>
      <c r="C35" s="505"/>
      <c r="D35" s="505"/>
      <c r="E35" s="505"/>
      <c r="F35" s="505"/>
      <c r="G35" s="505"/>
      <c r="H35" s="505"/>
      <c r="I35" s="74"/>
      <c r="J35" s="472"/>
      <c r="K35" s="472"/>
      <c r="L35" s="472"/>
      <c r="M35" s="472"/>
      <c r="N35" s="472"/>
      <c r="O35" s="74"/>
    </row>
    <row r="36" spans="1:15" ht="12.75">
      <c r="A36" s="490" t="s">
        <v>89</v>
      </c>
      <c r="B36" s="490"/>
      <c r="C36" s="490"/>
      <c r="D36" s="490"/>
      <c r="E36" s="490"/>
      <c r="F36" s="491"/>
      <c r="G36" s="502">
        <f>+D26+F34</f>
        <v>0</v>
      </c>
      <c r="H36" s="502"/>
      <c r="I36" s="74"/>
      <c r="J36" s="472"/>
      <c r="K36" s="472"/>
      <c r="L36" s="472"/>
      <c r="M36" s="472"/>
      <c r="N36" s="472"/>
      <c r="O36" s="74"/>
    </row>
    <row r="37" spans="1:15" ht="13.5" customHeight="1" thickBot="1">
      <c r="A37" s="490" t="s">
        <v>86</v>
      </c>
      <c r="B37" s="490"/>
      <c r="C37" s="490"/>
      <c r="D37" s="490"/>
      <c r="E37" s="490"/>
      <c r="F37" s="491"/>
      <c r="G37" s="487">
        <f>IF(B22&gt;0,'Calcolo mensile'!AG19,IF(G12&gt;0,'Calcolo mensile'!AG19,0))</f>
        <v>0</v>
      </c>
      <c r="H37" s="487"/>
      <c r="I37" s="74"/>
      <c r="J37" s="472" t="s">
        <v>183</v>
      </c>
      <c r="K37" s="472"/>
      <c r="L37" s="472"/>
      <c r="M37" s="472"/>
      <c r="N37" s="472"/>
      <c r="O37" s="74"/>
    </row>
    <row r="38" spans="1:15" ht="16.5" thickBot="1">
      <c r="A38" s="490" t="s">
        <v>116</v>
      </c>
      <c r="B38" s="490"/>
      <c r="C38" s="490"/>
      <c r="D38" s="490"/>
      <c r="E38" s="490"/>
      <c r="F38" s="498"/>
      <c r="G38" s="488">
        <f>IF(B22&gt;0,'Calcolo mensile'!AH19,IF(G12&gt;0,'Calcolo mensile'!AH19,0))</f>
        <v>0</v>
      </c>
      <c r="H38" s="489"/>
      <c r="I38" s="74"/>
      <c r="J38" s="472"/>
      <c r="K38" s="472"/>
      <c r="L38" s="472"/>
      <c r="M38" s="472"/>
      <c r="N38" s="472"/>
      <c r="O38" s="74"/>
    </row>
    <row r="39" spans="1:15" ht="12.75">
      <c r="A39" s="505"/>
      <c r="B39" s="505"/>
      <c r="C39" s="505"/>
      <c r="D39" s="505"/>
      <c r="E39" s="505"/>
      <c r="F39" s="505"/>
      <c r="G39" s="505"/>
      <c r="H39" s="505"/>
      <c r="I39" s="74"/>
      <c r="J39" s="472"/>
      <c r="K39" s="472"/>
      <c r="L39" s="472"/>
      <c r="M39" s="472"/>
      <c r="N39" s="472"/>
      <c r="O39" s="74"/>
    </row>
    <row r="40" spans="1:15" ht="12.75">
      <c r="A40" s="453"/>
      <c r="B40" s="453"/>
      <c r="C40" s="453"/>
      <c r="D40" s="453"/>
      <c r="E40" s="453"/>
      <c r="F40" s="453"/>
      <c r="G40" s="453"/>
      <c r="H40" s="453"/>
      <c r="I40" s="74"/>
      <c r="J40" s="472"/>
      <c r="K40" s="472"/>
      <c r="L40" s="472"/>
      <c r="M40" s="472"/>
      <c r="N40" s="472"/>
      <c r="O40" s="74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74"/>
      <c r="J41" s="74"/>
      <c r="K41" s="74"/>
      <c r="L41" s="74"/>
      <c r="M41" s="74"/>
      <c r="N41" s="74"/>
      <c r="O41" s="74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74"/>
      <c r="J42" s="386" t="s">
        <v>167</v>
      </c>
      <c r="K42" s="386"/>
      <c r="L42" s="386"/>
      <c r="M42" s="386"/>
      <c r="N42" s="386"/>
      <c r="O42" s="74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74"/>
      <c r="J43" s="386"/>
      <c r="K43" s="386"/>
      <c r="L43" s="386"/>
      <c r="M43" s="386"/>
      <c r="N43" s="386"/>
      <c r="O43" s="74"/>
    </row>
    <row r="44" spans="1:15" ht="6.75" customHeight="1">
      <c r="A44" s="66"/>
      <c r="B44" s="66"/>
      <c r="C44" s="66"/>
      <c r="D44" s="66"/>
      <c r="E44" s="66"/>
      <c r="F44" s="66"/>
      <c r="G44" s="66"/>
      <c r="H44" s="66"/>
      <c r="I44" s="74"/>
      <c r="J44" s="386"/>
      <c r="K44" s="386"/>
      <c r="L44" s="386"/>
      <c r="M44" s="386"/>
      <c r="N44" s="386"/>
      <c r="O44" s="74"/>
    </row>
    <row r="45" spans="1:15" ht="6.75" customHeight="1">
      <c r="A45" s="66"/>
      <c r="B45" s="66"/>
      <c r="C45" s="66"/>
      <c r="D45" s="66"/>
      <c r="E45" s="66"/>
      <c r="F45" s="66"/>
      <c r="G45" s="66"/>
      <c r="H45" s="66"/>
      <c r="I45" s="74"/>
      <c r="J45" s="386"/>
      <c r="K45" s="386"/>
      <c r="L45" s="386"/>
      <c r="M45" s="386"/>
      <c r="N45" s="386"/>
      <c r="O45" s="74"/>
    </row>
    <row r="46" spans="1:15" ht="12.75">
      <c r="A46" s="354"/>
      <c r="B46" s="354"/>
      <c r="C46" s="354"/>
      <c r="D46" s="354"/>
      <c r="E46" s="354"/>
      <c r="F46" s="354"/>
      <c r="G46" s="354"/>
      <c r="H46" s="354"/>
      <c r="I46" s="74"/>
      <c r="J46" s="363"/>
      <c r="K46" s="363"/>
      <c r="L46" s="363"/>
      <c r="M46" s="363"/>
      <c r="N46" s="363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440" t="s">
        <v>105</v>
      </c>
      <c r="K47" s="440"/>
      <c r="L47" s="440"/>
      <c r="M47" s="440"/>
      <c r="N47" s="440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440"/>
      <c r="K48" s="440"/>
      <c r="L48" s="440"/>
      <c r="M48" s="440"/>
      <c r="N48" s="440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74"/>
      <c r="K49" s="74"/>
      <c r="L49" s="74"/>
      <c r="M49" s="74"/>
      <c r="N49" s="74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74"/>
      <c r="K50" s="74"/>
      <c r="L50" s="74"/>
      <c r="M50" s="74"/>
      <c r="N50" s="74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74"/>
      <c r="K51" s="74"/>
      <c r="L51" s="74"/>
      <c r="M51" s="74"/>
      <c r="N51" s="74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74"/>
      <c r="K52" s="74"/>
      <c r="L52" s="74"/>
      <c r="M52" s="74"/>
      <c r="N52" s="74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74"/>
      <c r="K53" s="74"/>
      <c r="L53" s="74"/>
      <c r="M53" s="74"/>
      <c r="N53" s="74"/>
      <c r="O53" s="74"/>
    </row>
    <row r="54" spans="1:1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</sheetData>
  <sheetProtection password="9E19" sheet="1" objects="1" scenarios="1"/>
  <mergeCells count="68">
    <mergeCell ref="J37:N40"/>
    <mergeCell ref="J4:N4"/>
    <mergeCell ref="J5:N5"/>
    <mergeCell ref="J14:N36"/>
    <mergeCell ref="J13:N13"/>
    <mergeCell ref="J9:N9"/>
    <mergeCell ref="E10:F10"/>
    <mergeCell ref="A46:H53"/>
    <mergeCell ref="G10:H10"/>
    <mergeCell ref="A27:H27"/>
    <mergeCell ref="E25:H26"/>
    <mergeCell ref="G37:H37"/>
    <mergeCell ref="G38:H38"/>
    <mergeCell ref="A37:F37"/>
    <mergeCell ref="A28:H28"/>
    <mergeCell ref="C14:D14"/>
    <mergeCell ref="A1:H1"/>
    <mergeCell ref="A2:H2"/>
    <mergeCell ref="A4:H4"/>
    <mergeCell ref="C8:E8"/>
    <mergeCell ref="G8:H8"/>
    <mergeCell ref="A6:E6"/>
    <mergeCell ref="A7:H7"/>
    <mergeCell ref="A38:F38"/>
    <mergeCell ref="A24:H24"/>
    <mergeCell ref="E19:F19"/>
    <mergeCell ref="E20:F20"/>
    <mergeCell ref="C20:D22"/>
    <mergeCell ref="E22:H22"/>
    <mergeCell ref="G36:H36"/>
    <mergeCell ref="E29:H32"/>
    <mergeCell ref="G33:H34"/>
    <mergeCell ref="A35:H35"/>
    <mergeCell ref="A36:F36"/>
    <mergeCell ref="A30:C30"/>
    <mergeCell ref="A31:C31"/>
    <mergeCell ref="A34:E34"/>
    <mergeCell ref="A32:C32"/>
    <mergeCell ref="A33:E33"/>
    <mergeCell ref="A23:H23"/>
    <mergeCell ref="E17:F17"/>
    <mergeCell ref="E16:F16"/>
    <mergeCell ref="A11:H11"/>
    <mergeCell ref="A12:F12"/>
    <mergeCell ref="G12:H12"/>
    <mergeCell ref="E14:G15"/>
    <mergeCell ref="A14:B14"/>
    <mergeCell ref="A13:H13"/>
    <mergeCell ref="A39:H39"/>
    <mergeCell ref="A40:H40"/>
    <mergeCell ref="A3:H3"/>
    <mergeCell ref="A29:D29"/>
    <mergeCell ref="A25:C25"/>
    <mergeCell ref="A26:C26"/>
    <mergeCell ref="E18:F18"/>
    <mergeCell ref="E21:F21"/>
    <mergeCell ref="A9:H9"/>
    <mergeCell ref="A10:B10"/>
    <mergeCell ref="J42:N45"/>
    <mergeCell ref="J46:N46"/>
    <mergeCell ref="J47:N48"/>
    <mergeCell ref="J1:N1"/>
    <mergeCell ref="J6:N6"/>
    <mergeCell ref="J7:N7"/>
    <mergeCell ref="J8:N8"/>
    <mergeCell ref="J10:N12"/>
    <mergeCell ref="J2:N2"/>
    <mergeCell ref="J3:N3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H1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0.5" style="0" customWidth="1"/>
    <col min="5" max="5" width="10.83203125" style="0" customWidth="1"/>
    <col min="6" max="6" width="10.5" style="0" customWidth="1"/>
    <col min="7" max="8" width="10.83203125" style="0" customWidth="1"/>
    <col min="9" max="9" width="2.83203125" style="0" customWidth="1"/>
  </cols>
  <sheetData>
    <row r="1" spans="1:15" ht="15.75">
      <c r="A1" s="493" t="s">
        <v>46</v>
      </c>
      <c r="B1" s="493"/>
      <c r="C1" s="493"/>
      <c r="D1" s="493"/>
      <c r="E1" s="493"/>
      <c r="F1" s="493"/>
      <c r="G1" s="493"/>
      <c r="H1" s="493"/>
      <c r="I1" s="74"/>
      <c r="J1" s="292" t="str">
        <f>+'Ire Annuale'!J1:N1</f>
        <v>Versione 2.0   del 31/12/2005</v>
      </c>
      <c r="K1" s="293"/>
      <c r="L1" s="293"/>
      <c r="M1" s="293"/>
      <c r="N1" s="294"/>
      <c r="O1" s="74"/>
    </row>
    <row r="2" spans="1:15" ht="15.75">
      <c r="A2" s="525" t="str">
        <f>IF(Gen!A2&gt;0,Gen!A2," ")</f>
        <v>TRIBUNALE DI TERMINI IMERESE</v>
      </c>
      <c r="B2" s="525"/>
      <c r="C2" s="525"/>
      <c r="D2" s="525"/>
      <c r="E2" s="525"/>
      <c r="F2" s="525"/>
      <c r="G2" s="525"/>
      <c r="H2" s="525"/>
      <c r="I2" s="74"/>
      <c r="J2" s="473" t="s">
        <v>192</v>
      </c>
      <c r="K2" s="473"/>
      <c r="L2" s="473"/>
      <c r="M2" s="473"/>
      <c r="N2" s="473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74" t="s">
        <v>92</v>
      </c>
      <c r="K4" s="475"/>
      <c r="L4" s="475"/>
      <c r="M4" s="475"/>
      <c r="N4" s="476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477"/>
      <c r="K5" s="478"/>
      <c r="L5" s="478"/>
      <c r="M5" s="478"/>
      <c r="N5" s="479"/>
      <c r="O5" s="74"/>
    </row>
    <row r="6" spans="1:15" ht="13.5">
      <c r="A6" s="311" t="s">
        <v>71</v>
      </c>
      <c r="B6" s="311"/>
      <c r="C6" s="311"/>
      <c r="D6" s="311"/>
      <c r="E6" s="312"/>
      <c r="F6" s="155" t="s">
        <v>160</v>
      </c>
      <c r="G6" s="156">
        <f>IF(Gen!G6&gt;0,Gen!G6," ")</f>
        <v>2005</v>
      </c>
      <c r="H6" s="77"/>
      <c r="I6" s="74"/>
      <c r="J6" s="477" t="s">
        <v>93</v>
      </c>
      <c r="K6" s="478"/>
      <c r="L6" s="478"/>
      <c r="M6" s="478"/>
      <c r="N6" s="479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480"/>
      <c r="K7" s="481"/>
      <c r="L7" s="481"/>
      <c r="M7" s="481"/>
      <c r="N7" s="482"/>
      <c r="O7" s="74"/>
    </row>
    <row r="8" spans="1:15" ht="16.5" thickBot="1">
      <c r="A8" s="79" t="s">
        <v>49</v>
      </c>
      <c r="B8" s="78" t="str">
        <f>IF(Gen!B8&gt;0,Gen!B8," ")</f>
        <v>C1</v>
      </c>
      <c r="C8" s="526" t="str">
        <f>IF(Gen!C8&gt;0,Gen!C8," ")</f>
        <v> </v>
      </c>
      <c r="D8" s="526"/>
      <c r="E8" s="526"/>
      <c r="F8" s="78" t="s">
        <v>73</v>
      </c>
      <c r="G8" s="527" t="str">
        <f>IF(Gen!G8&gt;0,Gen!G8," ")</f>
        <v> </v>
      </c>
      <c r="H8" s="528"/>
      <c r="I8" s="74"/>
      <c r="J8" s="483" t="s">
        <v>94</v>
      </c>
      <c r="K8" s="484"/>
      <c r="L8" s="484"/>
      <c r="M8" s="484"/>
      <c r="N8" s="485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 customHeight="1">
      <c r="A10" s="508" t="s">
        <v>75</v>
      </c>
      <c r="B10" s="509"/>
      <c r="C10" s="99" t="str">
        <f>IF(Gen!C10&gt;0,Gen!C10," ")</f>
        <v> </v>
      </c>
      <c r="D10" s="79" t="s">
        <v>74</v>
      </c>
      <c r="E10" s="529" t="str">
        <f>IF(Gen!E10&gt;0,Gen!E10," ")</f>
        <v> </v>
      </c>
      <c r="F10" s="529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524">
        <f>IF(Gen!G12&gt;0,Gen!G12,0)</f>
        <v>0</v>
      </c>
      <c r="H12" s="524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519" t="s">
        <v>57</v>
      </c>
      <c r="B14" s="520"/>
      <c r="C14" s="336" t="s">
        <v>58</v>
      </c>
      <c r="D14" s="337"/>
      <c r="E14" s="513" t="s">
        <v>62</v>
      </c>
      <c r="F14" s="514"/>
      <c r="G14" s="515"/>
      <c r="H14" s="130"/>
      <c r="I14" s="74"/>
      <c r="J14" s="472" t="s">
        <v>182</v>
      </c>
      <c r="K14" s="472"/>
      <c r="L14" s="472"/>
      <c r="M14" s="472"/>
      <c r="N14" s="472"/>
      <c r="O14" s="74"/>
    </row>
    <row r="15" spans="1:15" ht="12.75">
      <c r="A15" s="115" t="s">
        <v>50</v>
      </c>
      <c r="B15" s="116"/>
      <c r="C15" s="124" t="s">
        <v>59</v>
      </c>
      <c r="D15" s="126"/>
      <c r="E15" s="516"/>
      <c r="F15" s="517"/>
      <c r="G15" s="518"/>
      <c r="H15" s="113"/>
      <c r="I15" s="74"/>
      <c r="J15" s="472"/>
      <c r="K15" s="472"/>
      <c r="L15" s="472"/>
      <c r="M15" s="472"/>
      <c r="N15" s="472"/>
      <c r="O15" s="74"/>
    </row>
    <row r="16" spans="1:15" ht="12.75">
      <c r="A16" s="117" t="s">
        <v>51</v>
      </c>
      <c r="B16" s="118"/>
      <c r="C16" s="125" t="s">
        <v>60</v>
      </c>
      <c r="D16" s="127"/>
      <c r="E16" s="510" t="s">
        <v>120</v>
      </c>
      <c r="F16" s="511"/>
      <c r="G16" s="132"/>
      <c r="H16" s="114" t="s">
        <v>129</v>
      </c>
      <c r="I16" s="74"/>
      <c r="J16" s="472"/>
      <c r="K16" s="472"/>
      <c r="L16" s="472"/>
      <c r="M16" s="472"/>
      <c r="N16" s="472"/>
      <c r="O16" s="74"/>
    </row>
    <row r="17" spans="1:15" ht="12.75">
      <c r="A17" s="117" t="s">
        <v>52</v>
      </c>
      <c r="B17" s="118"/>
      <c r="C17" s="125" t="s">
        <v>61</v>
      </c>
      <c r="D17" s="127"/>
      <c r="E17" s="499" t="s">
        <v>121</v>
      </c>
      <c r="F17" s="500"/>
      <c r="G17" s="133"/>
      <c r="H17" s="114" t="s">
        <v>130</v>
      </c>
      <c r="I17" s="74"/>
      <c r="J17" s="472"/>
      <c r="K17" s="472"/>
      <c r="L17" s="472"/>
      <c r="M17" s="472"/>
      <c r="N17" s="472"/>
      <c r="O17" s="74"/>
    </row>
    <row r="18" spans="1:15" ht="13.5" thickBot="1">
      <c r="A18" s="117" t="s">
        <v>53</v>
      </c>
      <c r="B18" s="118"/>
      <c r="C18" s="119" t="s">
        <v>119</v>
      </c>
      <c r="D18" s="128"/>
      <c r="E18" s="499" t="s">
        <v>122</v>
      </c>
      <c r="F18" s="500"/>
      <c r="G18" s="133"/>
      <c r="H18" s="114" t="s">
        <v>130</v>
      </c>
      <c r="I18" s="74"/>
      <c r="J18" s="472"/>
      <c r="K18" s="472"/>
      <c r="L18" s="472"/>
      <c r="M18" s="472"/>
      <c r="N18" s="472"/>
      <c r="O18" s="74"/>
    </row>
    <row r="19" spans="1:15" ht="12.75" customHeight="1" thickBot="1">
      <c r="A19" s="117" t="s">
        <v>54</v>
      </c>
      <c r="B19" s="118"/>
      <c r="C19" s="123" t="s">
        <v>56</v>
      </c>
      <c r="D19" s="129">
        <f>SUM(D15:D18)</f>
        <v>0</v>
      </c>
      <c r="E19" s="499" t="s">
        <v>124</v>
      </c>
      <c r="F19" s="500"/>
      <c r="G19" s="133"/>
      <c r="H19" s="114" t="s">
        <v>131</v>
      </c>
      <c r="I19" s="74"/>
      <c r="J19" s="472"/>
      <c r="K19" s="472"/>
      <c r="L19" s="472"/>
      <c r="M19" s="472"/>
      <c r="N19" s="472"/>
      <c r="O19" s="74"/>
    </row>
    <row r="20" spans="1:15" ht="12.75">
      <c r="A20" s="117" t="s">
        <v>55</v>
      </c>
      <c r="B20" s="118"/>
      <c r="C20" s="343"/>
      <c r="D20" s="343"/>
      <c r="E20" s="499" t="s">
        <v>125</v>
      </c>
      <c r="F20" s="500"/>
      <c r="G20" s="133"/>
      <c r="H20" s="114" t="s">
        <v>130</v>
      </c>
      <c r="I20" s="74"/>
      <c r="J20" s="472"/>
      <c r="K20" s="472"/>
      <c r="L20" s="472"/>
      <c r="M20" s="472"/>
      <c r="N20" s="472"/>
      <c r="O20" s="74"/>
    </row>
    <row r="21" spans="1:15" ht="13.5" thickBot="1">
      <c r="A21" s="119" t="s">
        <v>119</v>
      </c>
      <c r="B21" s="120"/>
      <c r="C21" s="343"/>
      <c r="D21" s="344"/>
      <c r="E21" s="522" t="s">
        <v>123</v>
      </c>
      <c r="F21" s="523"/>
      <c r="G21" s="134"/>
      <c r="H21" s="131" t="s">
        <v>15</v>
      </c>
      <c r="I21" s="74"/>
      <c r="J21" s="472"/>
      <c r="K21" s="472"/>
      <c r="L21" s="472"/>
      <c r="M21" s="472"/>
      <c r="N21" s="472"/>
      <c r="O21" s="74"/>
    </row>
    <row r="22" spans="1:15" ht="13.5" thickBot="1">
      <c r="A22" s="122" t="s">
        <v>56</v>
      </c>
      <c r="B22" s="121">
        <f>SUM(B15:B21)</f>
        <v>0</v>
      </c>
      <c r="C22" s="343"/>
      <c r="D22" s="344"/>
      <c r="E22" s="501"/>
      <c r="F22" s="501"/>
      <c r="G22" s="501"/>
      <c r="H22" s="501"/>
      <c r="I22" s="74"/>
      <c r="J22" s="472"/>
      <c r="K22" s="472"/>
      <c r="L22" s="472"/>
      <c r="M22" s="472"/>
      <c r="N22" s="472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472"/>
      <c r="K23" s="472"/>
      <c r="L23" s="472"/>
      <c r="M23" s="472"/>
      <c r="N23" s="472"/>
      <c r="O23" s="74"/>
    </row>
    <row r="24" spans="1:15" ht="13.5" customHeight="1">
      <c r="A24" s="448" t="s">
        <v>63</v>
      </c>
      <c r="B24" s="448"/>
      <c r="C24" s="448"/>
      <c r="D24" s="448"/>
      <c r="E24" s="448"/>
      <c r="F24" s="448"/>
      <c r="G24" s="448"/>
      <c r="H24" s="448"/>
      <c r="I24" s="74"/>
      <c r="J24" s="472"/>
      <c r="K24" s="472"/>
      <c r="L24" s="472"/>
      <c r="M24" s="472"/>
      <c r="N24" s="472"/>
      <c r="O24" s="74"/>
    </row>
    <row r="25" spans="1:15" ht="12.75">
      <c r="A25" s="305" t="s">
        <v>87</v>
      </c>
      <c r="B25" s="305"/>
      <c r="C25" s="305"/>
      <c r="D25" s="92">
        <f>IF(B22&gt;0,'Calcolo mensile'!P20,IF(G12&gt;0,'Calcolo mensile'!P20,0))</f>
        <v>0</v>
      </c>
      <c r="E25" s="327"/>
      <c r="F25" s="417"/>
      <c r="G25" s="417"/>
      <c r="H25" s="417"/>
      <c r="I25" s="74"/>
      <c r="J25" s="472"/>
      <c r="K25" s="472"/>
      <c r="L25" s="472"/>
      <c r="M25" s="472"/>
      <c r="N25" s="472"/>
      <c r="O25" s="74"/>
    </row>
    <row r="26" spans="1:15" ht="12.75">
      <c r="A26" s="305" t="s">
        <v>88</v>
      </c>
      <c r="B26" s="305"/>
      <c r="C26" s="305"/>
      <c r="D26" s="93">
        <f>IF(B22&gt;0,ROUND('Calcolo mensile'!R20/12,2),IF(G12&gt;0,ROUND('Calcolo mensile'!R20/12,2),0))</f>
        <v>0</v>
      </c>
      <c r="E26" s="327"/>
      <c r="F26" s="417"/>
      <c r="G26" s="417"/>
      <c r="H26" s="417"/>
      <c r="I26" s="74"/>
      <c r="J26" s="472"/>
      <c r="K26" s="472"/>
      <c r="L26" s="472"/>
      <c r="M26" s="472"/>
      <c r="N26" s="472"/>
      <c r="O26" s="74"/>
    </row>
    <row r="27" spans="1:15" ht="12.75">
      <c r="A27" s="417"/>
      <c r="B27" s="417"/>
      <c r="C27" s="417"/>
      <c r="D27" s="417"/>
      <c r="E27" s="417"/>
      <c r="F27" s="417"/>
      <c r="G27" s="417"/>
      <c r="H27" s="417"/>
      <c r="I27" s="74"/>
      <c r="J27" s="472"/>
      <c r="K27" s="472"/>
      <c r="L27" s="472"/>
      <c r="M27" s="472"/>
      <c r="N27" s="472"/>
      <c r="O27" s="74"/>
    </row>
    <row r="28" spans="1:15" ht="13.5">
      <c r="A28" s="492" t="s">
        <v>64</v>
      </c>
      <c r="B28" s="492"/>
      <c r="C28" s="492"/>
      <c r="D28" s="492"/>
      <c r="E28" s="492"/>
      <c r="F28" s="492"/>
      <c r="G28" s="492"/>
      <c r="H28" s="492"/>
      <c r="I28" s="74"/>
      <c r="J28" s="472"/>
      <c r="K28" s="472"/>
      <c r="L28" s="472"/>
      <c r="M28" s="472"/>
      <c r="N28" s="472"/>
      <c r="O28" s="74"/>
    </row>
    <row r="29" spans="1:15" ht="12.75">
      <c r="A29" s="521" t="s">
        <v>80</v>
      </c>
      <c r="B29" s="521"/>
      <c r="C29" s="521"/>
      <c r="D29" s="521"/>
      <c r="E29" s="503"/>
      <c r="F29" s="503"/>
      <c r="G29" s="503"/>
      <c r="H29" s="503"/>
      <c r="I29" s="74"/>
      <c r="J29" s="472"/>
      <c r="K29" s="472"/>
      <c r="L29" s="472"/>
      <c r="M29" s="472"/>
      <c r="N29" s="472"/>
      <c r="O29" s="74"/>
    </row>
    <row r="30" spans="1:15" ht="12.75">
      <c r="A30" s="506" t="s">
        <v>134</v>
      </c>
      <c r="B30" s="506"/>
      <c r="C30" s="506"/>
      <c r="D30" s="91">
        <f>ROUND('Calcolo mensile'!U20/12,2)</f>
        <v>0</v>
      </c>
      <c r="E30" s="503"/>
      <c r="F30" s="503"/>
      <c r="G30" s="503"/>
      <c r="H30" s="503"/>
      <c r="I30" s="74"/>
      <c r="J30" s="472"/>
      <c r="K30" s="472"/>
      <c r="L30" s="472"/>
      <c r="M30" s="472"/>
      <c r="N30" s="472"/>
      <c r="O30" s="74"/>
    </row>
    <row r="31" spans="1:15" ht="12.75">
      <c r="A31" s="506" t="s">
        <v>133</v>
      </c>
      <c r="B31" s="506"/>
      <c r="C31" s="506"/>
      <c r="D31" s="91">
        <f>ROUND('Calcolo mensile'!V20/12,2)</f>
        <v>0</v>
      </c>
      <c r="E31" s="503"/>
      <c r="F31" s="503"/>
      <c r="G31" s="503"/>
      <c r="H31" s="503"/>
      <c r="I31" s="74"/>
      <c r="J31" s="472"/>
      <c r="K31" s="472"/>
      <c r="L31" s="472"/>
      <c r="M31" s="472"/>
      <c r="N31" s="472"/>
      <c r="O31" s="74"/>
    </row>
    <row r="32" spans="1:15" ht="12.75">
      <c r="A32" s="507" t="s">
        <v>135</v>
      </c>
      <c r="B32" s="507"/>
      <c r="C32" s="507"/>
      <c r="D32" s="91">
        <f>SUM(D29:D31)</f>
        <v>0</v>
      </c>
      <c r="E32" s="503"/>
      <c r="F32" s="503"/>
      <c r="G32" s="503"/>
      <c r="H32" s="503"/>
      <c r="I32" s="74"/>
      <c r="J32" s="472"/>
      <c r="K32" s="472"/>
      <c r="L32" s="472"/>
      <c r="M32" s="472"/>
      <c r="N32" s="472"/>
      <c r="O32" s="74"/>
    </row>
    <row r="33" spans="1:15" ht="12.75">
      <c r="A33" s="506" t="s">
        <v>136</v>
      </c>
      <c r="B33" s="506"/>
      <c r="C33" s="506"/>
      <c r="D33" s="506"/>
      <c r="E33" s="506"/>
      <c r="F33" s="96">
        <f>IF(B22&gt;0,'Calcolo mensile'!Z20,IF(G12&gt;0,'Calcolo mensile'!Z20,0))</f>
        <v>0</v>
      </c>
      <c r="G33" s="504"/>
      <c r="H33" s="503"/>
      <c r="I33" s="74"/>
      <c r="J33" s="472"/>
      <c r="K33" s="472"/>
      <c r="L33" s="472"/>
      <c r="M33" s="472"/>
      <c r="N33" s="472"/>
      <c r="O33" s="74"/>
    </row>
    <row r="34" spans="1:15" ht="12.75">
      <c r="A34" s="506" t="s">
        <v>137</v>
      </c>
      <c r="B34" s="506"/>
      <c r="C34" s="506"/>
      <c r="D34" s="506"/>
      <c r="E34" s="506"/>
      <c r="F34" s="91">
        <f>ROUND('Calcolo mensile'!AB20/12,2)</f>
        <v>0</v>
      </c>
      <c r="G34" s="504"/>
      <c r="H34" s="503"/>
      <c r="I34" s="74"/>
      <c r="J34" s="472"/>
      <c r="K34" s="472"/>
      <c r="L34" s="472"/>
      <c r="M34" s="472"/>
      <c r="N34" s="472"/>
      <c r="O34" s="74"/>
    </row>
    <row r="35" spans="1:15" ht="12.75">
      <c r="A35" s="505"/>
      <c r="B35" s="505"/>
      <c r="C35" s="505"/>
      <c r="D35" s="505"/>
      <c r="E35" s="505"/>
      <c r="F35" s="505"/>
      <c r="G35" s="505"/>
      <c r="H35" s="505"/>
      <c r="I35" s="74"/>
      <c r="J35" s="472"/>
      <c r="K35" s="472"/>
      <c r="L35" s="472"/>
      <c r="M35" s="472"/>
      <c r="N35" s="472"/>
      <c r="O35" s="74"/>
    </row>
    <row r="36" spans="1:15" ht="12.75">
      <c r="A36" s="490" t="s">
        <v>89</v>
      </c>
      <c r="B36" s="490"/>
      <c r="C36" s="490"/>
      <c r="D36" s="490"/>
      <c r="E36" s="490"/>
      <c r="F36" s="491"/>
      <c r="G36" s="502">
        <f>+D26+F34</f>
        <v>0</v>
      </c>
      <c r="H36" s="502"/>
      <c r="I36" s="74"/>
      <c r="J36" s="472"/>
      <c r="K36" s="472"/>
      <c r="L36" s="472"/>
      <c r="M36" s="472"/>
      <c r="N36" s="472"/>
      <c r="O36" s="74"/>
    </row>
    <row r="37" spans="1:15" ht="13.5" customHeight="1" thickBot="1">
      <c r="A37" s="490" t="s">
        <v>86</v>
      </c>
      <c r="B37" s="490"/>
      <c r="C37" s="490"/>
      <c r="D37" s="490"/>
      <c r="E37" s="490"/>
      <c r="F37" s="491"/>
      <c r="G37" s="487">
        <f>IF(B22&gt;0,'Calcolo mensile'!AG20,IF(G12&gt;0,'Calcolo mensile'!AG20,0))</f>
        <v>0</v>
      </c>
      <c r="H37" s="487"/>
      <c r="I37" s="74"/>
      <c r="J37" s="472" t="s">
        <v>183</v>
      </c>
      <c r="K37" s="472"/>
      <c r="L37" s="472"/>
      <c r="M37" s="472"/>
      <c r="N37" s="472"/>
      <c r="O37" s="74"/>
    </row>
    <row r="38" spans="1:15" ht="16.5" thickBot="1">
      <c r="A38" s="490" t="s">
        <v>116</v>
      </c>
      <c r="B38" s="490"/>
      <c r="C38" s="490"/>
      <c r="D38" s="490"/>
      <c r="E38" s="490"/>
      <c r="F38" s="498"/>
      <c r="G38" s="488">
        <f>IF(B22&gt;0,'Calcolo mensile'!AH20,IF(G12&gt;0,'Calcolo mensile'!AH20,0))</f>
        <v>0</v>
      </c>
      <c r="H38" s="489"/>
      <c r="I38" s="74"/>
      <c r="J38" s="472"/>
      <c r="K38" s="472"/>
      <c r="L38" s="472"/>
      <c r="M38" s="472"/>
      <c r="N38" s="472"/>
      <c r="O38" s="74"/>
    </row>
    <row r="39" spans="1:15" ht="12.75">
      <c r="A39" s="505"/>
      <c r="B39" s="505"/>
      <c r="C39" s="505"/>
      <c r="D39" s="505"/>
      <c r="E39" s="505"/>
      <c r="F39" s="505"/>
      <c r="G39" s="505"/>
      <c r="H39" s="505"/>
      <c r="I39" s="74"/>
      <c r="J39" s="472"/>
      <c r="K39" s="472"/>
      <c r="L39" s="472"/>
      <c r="M39" s="472"/>
      <c r="N39" s="472"/>
      <c r="O39" s="74"/>
    </row>
    <row r="40" spans="1:15" ht="12.75">
      <c r="A40" s="453"/>
      <c r="B40" s="453"/>
      <c r="C40" s="453"/>
      <c r="D40" s="453"/>
      <c r="E40" s="453"/>
      <c r="F40" s="453"/>
      <c r="G40" s="453"/>
      <c r="H40" s="453"/>
      <c r="I40" s="74"/>
      <c r="J40" s="472"/>
      <c r="K40" s="472"/>
      <c r="L40" s="472"/>
      <c r="M40" s="472"/>
      <c r="N40" s="472"/>
      <c r="O40" s="74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74"/>
      <c r="J41" s="74"/>
      <c r="K41" s="74"/>
      <c r="L41" s="74"/>
      <c r="M41" s="74"/>
      <c r="N41" s="74"/>
      <c r="O41" s="74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74"/>
      <c r="J42" s="386" t="s">
        <v>167</v>
      </c>
      <c r="K42" s="386"/>
      <c r="L42" s="386"/>
      <c r="M42" s="386"/>
      <c r="N42" s="386"/>
      <c r="O42" s="74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74"/>
      <c r="J43" s="386"/>
      <c r="K43" s="386"/>
      <c r="L43" s="386"/>
      <c r="M43" s="386"/>
      <c r="N43" s="386"/>
      <c r="O43" s="74"/>
    </row>
    <row r="44" spans="1:15" ht="6.75" customHeight="1">
      <c r="A44" s="66"/>
      <c r="B44" s="66"/>
      <c r="C44" s="66"/>
      <c r="D44" s="66"/>
      <c r="E44" s="66"/>
      <c r="F44" s="66"/>
      <c r="G44" s="66"/>
      <c r="H44" s="66"/>
      <c r="I44" s="74"/>
      <c r="J44" s="386"/>
      <c r="K44" s="386"/>
      <c r="L44" s="386"/>
      <c r="M44" s="386"/>
      <c r="N44" s="386"/>
      <c r="O44" s="74"/>
    </row>
    <row r="45" spans="1:15" ht="6.75" customHeight="1">
      <c r="A45" s="66"/>
      <c r="B45" s="66"/>
      <c r="C45" s="66"/>
      <c r="D45" s="66"/>
      <c r="E45" s="66"/>
      <c r="F45" s="66"/>
      <c r="G45" s="66"/>
      <c r="H45" s="66"/>
      <c r="I45" s="74"/>
      <c r="J45" s="386"/>
      <c r="K45" s="386"/>
      <c r="L45" s="386"/>
      <c r="M45" s="386"/>
      <c r="N45" s="386"/>
      <c r="O45" s="74"/>
    </row>
    <row r="46" spans="1:15" ht="12.75">
      <c r="A46" s="354"/>
      <c r="B46" s="354"/>
      <c r="C46" s="354"/>
      <c r="D46" s="354"/>
      <c r="E46" s="354"/>
      <c r="F46" s="354"/>
      <c r="G46" s="354"/>
      <c r="H46" s="354"/>
      <c r="I46" s="74"/>
      <c r="J46" s="363"/>
      <c r="K46" s="363"/>
      <c r="L46" s="363"/>
      <c r="M46" s="363"/>
      <c r="N46" s="363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440" t="s">
        <v>105</v>
      </c>
      <c r="K47" s="440"/>
      <c r="L47" s="440"/>
      <c r="M47" s="440"/>
      <c r="N47" s="440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440"/>
      <c r="K48" s="440"/>
      <c r="L48" s="440"/>
      <c r="M48" s="440"/>
      <c r="N48" s="440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74"/>
      <c r="K49" s="74"/>
      <c r="L49" s="74"/>
      <c r="M49" s="74"/>
      <c r="N49" s="74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74"/>
      <c r="K50" s="74"/>
      <c r="L50" s="74"/>
      <c r="M50" s="74"/>
      <c r="N50" s="74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74"/>
      <c r="K51" s="74"/>
      <c r="L51" s="74"/>
      <c r="M51" s="74"/>
      <c r="N51" s="74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74"/>
      <c r="K52" s="74"/>
      <c r="L52" s="74"/>
      <c r="M52" s="74"/>
      <c r="N52" s="74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74"/>
      <c r="K53" s="74"/>
      <c r="L53" s="74"/>
      <c r="M53" s="74"/>
      <c r="N53" s="74"/>
      <c r="O53" s="74"/>
    </row>
    <row r="54" spans="1:1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</sheetData>
  <sheetProtection password="9E19" sheet="1" objects="1" scenarios="1"/>
  <mergeCells count="68">
    <mergeCell ref="J1:N1"/>
    <mergeCell ref="A39:H39"/>
    <mergeCell ref="A40:H40"/>
    <mergeCell ref="A3:H3"/>
    <mergeCell ref="A29:D29"/>
    <mergeCell ref="A25:C25"/>
    <mergeCell ref="A26:C26"/>
    <mergeCell ref="E18:F18"/>
    <mergeCell ref="E21:F21"/>
    <mergeCell ref="A9:H9"/>
    <mergeCell ref="A10:B10"/>
    <mergeCell ref="A23:H23"/>
    <mergeCell ref="E17:F17"/>
    <mergeCell ref="E16:F16"/>
    <mergeCell ref="A11:H11"/>
    <mergeCell ref="A12:F12"/>
    <mergeCell ref="G12:H12"/>
    <mergeCell ref="E14:G15"/>
    <mergeCell ref="A14:B14"/>
    <mergeCell ref="A13:H13"/>
    <mergeCell ref="A36:F36"/>
    <mergeCell ref="A30:C30"/>
    <mergeCell ref="A31:C31"/>
    <mergeCell ref="A34:E34"/>
    <mergeCell ref="A32:C32"/>
    <mergeCell ref="A33:E33"/>
    <mergeCell ref="A38:F38"/>
    <mergeCell ref="A24:H24"/>
    <mergeCell ref="E19:F19"/>
    <mergeCell ref="E20:F20"/>
    <mergeCell ref="C20:D22"/>
    <mergeCell ref="E22:H22"/>
    <mergeCell ref="G36:H36"/>
    <mergeCell ref="E29:H32"/>
    <mergeCell ref="G33:H34"/>
    <mergeCell ref="A35:H35"/>
    <mergeCell ref="A1:H1"/>
    <mergeCell ref="A2:H2"/>
    <mergeCell ref="A4:H4"/>
    <mergeCell ref="C8:E8"/>
    <mergeCell ref="G8:H8"/>
    <mergeCell ref="A6:E6"/>
    <mergeCell ref="A7:H7"/>
    <mergeCell ref="E10:F10"/>
    <mergeCell ref="A46:H53"/>
    <mergeCell ref="G10:H10"/>
    <mergeCell ref="A27:H27"/>
    <mergeCell ref="E25:H26"/>
    <mergeCell ref="G37:H37"/>
    <mergeCell ref="G38:H38"/>
    <mergeCell ref="A37:F37"/>
    <mergeCell ref="A28:H28"/>
    <mergeCell ref="C14:D14"/>
    <mergeCell ref="J13:N13"/>
    <mergeCell ref="J9:N9"/>
    <mergeCell ref="J2:N2"/>
    <mergeCell ref="J3:N3"/>
    <mergeCell ref="J4:N4"/>
    <mergeCell ref="J5:N5"/>
    <mergeCell ref="J6:N6"/>
    <mergeCell ref="J7:N7"/>
    <mergeCell ref="J8:N8"/>
    <mergeCell ref="J10:N12"/>
    <mergeCell ref="J46:N46"/>
    <mergeCell ref="J47:N48"/>
    <mergeCell ref="J14:N36"/>
    <mergeCell ref="J37:N40"/>
    <mergeCell ref="J42:N45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H1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0.5" style="0" customWidth="1"/>
    <col min="5" max="5" width="10.83203125" style="0" customWidth="1"/>
    <col min="6" max="6" width="10.5" style="0" customWidth="1"/>
    <col min="7" max="8" width="10.83203125" style="0" customWidth="1"/>
    <col min="9" max="9" width="2.83203125" style="0" customWidth="1"/>
  </cols>
  <sheetData>
    <row r="1" spans="1:15" ht="15.75">
      <c r="A1" s="493" t="s">
        <v>46</v>
      </c>
      <c r="B1" s="493"/>
      <c r="C1" s="493"/>
      <c r="D1" s="493"/>
      <c r="E1" s="493"/>
      <c r="F1" s="493"/>
      <c r="G1" s="493"/>
      <c r="H1" s="493"/>
      <c r="I1" s="74"/>
      <c r="J1" s="292" t="str">
        <f>+'Ire Annuale'!J1:N1</f>
        <v>Versione 2.0   del 31/12/2005</v>
      </c>
      <c r="K1" s="293"/>
      <c r="L1" s="293"/>
      <c r="M1" s="293"/>
      <c r="N1" s="294"/>
      <c r="O1" s="74"/>
    </row>
    <row r="2" spans="1:15" ht="15.75">
      <c r="A2" s="525" t="str">
        <f>IF(Gen!A2&gt;0,Gen!A2," ")</f>
        <v>TRIBUNALE DI TERMINI IMERESE</v>
      </c>
      <c r="B2" s="525"/>
      <c r="C2" s="525"/>
      <c r="D2" s="525"/>
      <c r="E2" s="525"/>
      <c r="F2" s="525"/>
      <c r="G2" s="525"/>
      <c r="H2" s="525"/>
      <c r="I2" s="74"/>
      <c r="J2" s="473" t="s">
        <v>193</v>
      </c>
      <c r="K2" s="473"/>
      <c r="L2" s="473"/>
      <c r="M2" s="473"/>
      <c r="N2" s="473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74" t="s">
        <v>92</v>
      </c>
      <c r="K4" s="475"/>
      <c r="L4" s="475"/>
      <c r="M4" s="475"/>
      <c r="N4" s="476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477"/>
      <c r="K5" s="478"/>
      <c r="L5" s="478"/>
      <c r="M5" s="478"/>
      <c r="N5" s="479"/>
      <c r="O5" s="74"/>
    </row>
    <row r="6" spans="1:15" ht="13.5">
      <c r="A6" s="311" t="s">
        <v>71</v>
      </c>
      <c r="B6" s="311"/>
      <c r="C6" s="311"/>
      <c r="D6" s="311"/>
      <c r="E6" s="312"/>
      <c r="F6" s="155" t="s">
        <v>161</v>
      </c>
      <c r="G6" s="156">
        <f>IF(Gen!G6&gt;0,Gen!G6," ")</f>
        <v>2005</v>
      </c>
      <c r="H6" s="77"/>
      <c r="I6" s="74"/>
      <c r="J6" s="477" t="s">
        <v>93</v>
      </c>
      <c r="K6" s="478"/>
      <c r="L6" s="478"/>
      <c r="M6" s="478"/>
      <c r="N6" s="479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480"/>
      <c r="K7" s="481"/>
      <c r="L7" s="481"/>
      <c r="M7" s="481"/>
      <c r="N7" s="482"/>
      <c r="O7" s="74"/>
    </row>
    <row r="8" spans="1:15" ht="16.5" thickBot="1">
      <c r="A8" s="79" t="s">
        <v>49</v>
      </c>
      <c r="B8" s="78" t="str">
        <f>IF(Gen!B8&gt;0,Gen!B8," ")</f>
        <v>C1</v>
      </c>
      <c r="C8" s="526" t="str">
        <f>IF(Gen!C8&gt;0,Gen!C8," ")</f>
        <v> </v>
      </c>
      <c r="D8" s="526"/>
      <c r="E8" s="526"/>
      <c r="F8" s="78" t="s">
        <v>73</v>
      </c>
      <c r="G8" s="527" t="str">
        <f>IF(Gen!G8&gt;0,Gen!G8," ")</f>
        <v> </v>
      </c>
      <c r="H8" s="528"/>
      <c r="I8" s="74"/>
      <c r="J8" s="483" t="s">
        <v>94</v>
      </c>
      <c r="K8" s="484"/>
      <c r="L8" s="484"/>
      <c r="M8" s="484"/>
      <c r="N8" s="485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 customHeight="1">
      <c r="A10" s="508" t="s">
        <v>75</v>
      </c>
      <c r="B10" s="509"/>
      <c r="C10" s="99" t="str">
        <f>IF(Gen!C10&gt;0,Gen!C10," ")</f>
        <v> </v>
      </c>
      <c r="D10" s="79" t="s">
        <v>74</v>
      </c>
      <c r="E10" s="529" t="str">
        <f>IF(Gen!E10&gt;0,Gen!E10," ")</f>
        <v> </v>
      </c>
      <c r="F10" s="529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524">
        <f>IF(Gen!G12&gt;0,Gen!G12,0)</f>
        <v>0</v>
      </c>
      <c r="H12" s="524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519" t="s">
        <v>57</v>
      </c>
      <c r="B14" s="520"/>
      <c r="C14" s="336" t="s">
        <v>58</v>
      </c>
      <c r="D14" s="337"/>
      <c r="E14" s="513" t="s">
        <v>62</v>
      </c>
      <c r="F14" s="514"/>
      <c r="G14" s="515"/>
      <c r="H14" s="130"/>
      <c r="I14" s="74"/>
      <c r="J14" s="472" t="s">
        <v>182</v>
      </c>
      <c r="K14" s="472"/>
      <c r="L14" s="472"/>
      <c r="M14" s="472"/>
      <c r="N14" s="472"/>
      <c r="O14" s="74"/>
    </row>
    <row r="15" spans="1:15" ht="12.75">
      <c r="A15" s="115" t="s">
        <v>50</v>
      </c>
      <c r="B15" s="116"/>
      <c r="C15" s="124" t="s">
        <v>59</v>
      </c>
      <c r="D15" s="126"/>
      <c r="E15" s="516"/>
      <c r="F15" s="517"/>
      <c r="G15" s="518"/>
      <c r="H15" s="113"/>
      <c r="I15" s="74"/>
      <c r="J15" s="472"/>
      <c r="K15" s="472"/>
      <c r="L15" s="472"/>
      <c r="M15" s="472"/>
      <c r="N15" s="472"/>
      <c r="O15" s="74"/>
    </row>
    <row r="16" spans="1:15" ht="12.75">
      <c r="A16" s="117" t="s">
        <v>51</v>
      </c>
      <c r="B16" s="118"/>
      <c r="C16" s="125" t="s">
        <v>60</v>
      </c>
      <c r="D16" s="127"/>
      <c r="E16" s="510" t="s">
        <v>120</v>
      </c>
      <c r="F16" s="511"/>
      <c r="G16" s="132"/>
      <c r="H16" s="114" t="s">
        <v>129</v>
      </c>
      <c r="I16" s="74"/>
      <c r="J16" s="472"/>
      <c r="K16" s="472"/>
      <c r="L16" s="472"/>
      <c r="M16" s="472"/>
      <c r="N16" s="472"/>
      <c r="O16" s="74"/>
    </row>
    <row r="17" spans="1:15" ht="12.75">
      <c r="A17" s="117" t="s">
        <v>52</v>
      </c>
      <c r="B17" s="118"/>
      <c r="C17" s="125" t="s">
        <v>61</v>
      </c>
      <c r="D17" s="127"/>
      <c r="E17" s="499" t="s">
        <v>121</v>
      </c>
      <c r="F17" s="500"/>
      <c r="G17" s="133"/>
      <c r="H17" s="114" t="s">
        <v>130</v>
      </c>
      <c r="I17" s="74"/>
      <c r="J17" s="472"/>
      <c r="K17" s="472"/>
      <c r="L17" s="472"/>
      <c r="M17" s="472"/>
      <c r="N17" s="472"/>
      <c r="O17" s="74"/>
    </row>
    <row r="18" spans="1:15" ht="13.5" thickBot="1">
      <c r="A18" s="117" t="s">
        <v>53</v>
      </c>
      <c r="B18" s="118"/>
      <c r="C18" s="119" t="s">
        <v>119</v>
      </c>
      <c r="D18" s="128"/>
      <c r="E18" s="499" t="s">
        <v>122</v>
      </c>
      <c r="F18" s="500"/>
      <c r="G18" s="133"/>
      <c r="H18" s="114" t="s">
        <v>130</v>
      </c>
      <c r="I18" s="74"/>
      <c r="J18" s="472"/>
      <c r="K18" s="472"/>
      <c r="L18" s="472"/>
      <c r="M18" s="472"/>
      <c r="N18" s="472"/>
      <c r="O18" s="74"/>
    </row>
    <row r="19" spans="1:15" ht="12.75" customHeight="1" thickBot="1">
      <c r="A19" s="117" t="s">
        <v>54</v>
      </c>
      <c r="B19" s="118"/>
      <c r="C19" s="123" t="s">
        <v>56</v>
      </c>
      <c r="D19" s="129">
        <f>SUM(D15:D18)</f>
        <v>0</v>
      </c>
      <c r="E19" s="499" t="s">
        <v>124</v>
      </c>
      <c r="F19" s="500"/>
      <c r="G19" s="133"/>
      <c r="H19" s="114" t="s">
        <v>131</v>
      </c>
      <c r="I19" s="74"/>
      <c r="J19" s="472"/>
      <c r="K19" s="472"/>
      <c r="L19" s="472"/>
      <c r="M19" s="472"/>
      <c r="N19" s="472"/>
      <c r="O19" s="74"/>
    </row>
    <row r="20" spans="1:15" ht="12.75">
      <c r="A20" s="117" t="s">
        <v>55</v>
      </c>
      <c r="B20" s="118"/>
      <c r="C20" s="343"/>
      <c r="D20" s="343"/>
      <c r="E20" s="499" t="s">
        <v>125</v>
      </c>
      <c r="F20" s="500"/>
      <c r="G20" s="133"/>
      <c r="H20" s="114" t="s">
        <v>130</v>
      </c>
      <c r="I20" s="74"/>
      <c r="J20" s="472"/>
      <c r="K20" s="472"/>
      <c r="L20" s="472"/>
      <c r="M20" s="472"/>
      <c r="N20" s="472"/>
      <c r="O20" s="74"/>
    </row>
    <row r="21" spans="1:15" ht="13.5" thickBot="1">
      <c r="A21" s="119" t="s">
        <v>119</v>
      </c>
      <c r="B21" s="120"/>
      <c r="C21" s="343"/>
      <c r="D21" s="344"/>
      <c r="E21" s="522" t="s">
        <v>123</v>
      </c>
      <c r="F21" s="523"/>
      <c r="G21" s="134"/>
      <c r="H21" s="131" t="s">
        <v>15</v>
      </c>
      <c r="I21" s="74"/>
      <c r="J21" s="472"/>
      <c r="K21" s="472"/>
      <c r="L21" s="472"/>
      <c r="M21" s="472"/>
      <c r="N21" s="472"/>
      <c r="O21" s="74"/>
    </row>
    <row r="22" spans="1:15" ht="13.5" thickBot="1">
      <c r="A22" s="122" t="s">
        <v>56</v>
      </c>
      <c r="B22" s="121">
        <f>SUM(B15:B21)</f>
        <v>0</v>
      </c>
      <c r="C22" s="343"/>
      <c r="D22" s="344"/>
      <c r="E22" s="501"/>
      <c r="F22" s="501"/>
      <c r="G22" s="501"/>
      <c r="H22" s="501"/>
      <c r="I22" s="74"/>
      <c r="J22" s="472"/>
      <c r="K22" s="472"/>
      <c r="L22" s="472"/>
      <c r="M22" s="472"/>
      <c r="N22" s="472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472"/>
      <c r="K23" s="472"/>
      <c r="L23" s="472"/>
      <c r="M23" s="472"/>
      <c r="N23" s="472"/>
      <c r="O23" s="74"/>
    </row>
    <row r="24" spans="1:15" ht="13.5" customHeight="1">
      <c r="A24" s="448" t="s">
        <v>63</v>
      </c>
      <c r="B24" s="448"/>
      <c r="C24" s="448"/>
      <c r="D24" s="448"/>
      <c r="E24" s="448"/>
      <c r="F24" s="448"/>
      <c r="G24" s="448"/>
      <c r="H24" s="448"/>
      <c r="I24" s="74"/>
      <c r="J24" s="472"/>
      <c r="K24" s="472"/>
      <c r="L24" s="472"/>
      <c r="M24" s="472"/>
      <c r="N24" s="472"/>
      <c r="O24" s="74"/>
    </row>
    <row r="25" spans="1:15" ht="12.75">
      <c r="A25" s="305" t="s">
        <v>87</v>
      </c>
      <c r="B25" s="305"/>
      <c r="C25" s="305"/>
      <c r="D25" s="92">
        <f>IF(B22&gt;0,'Calcolo mensile'!P21,IF(G12&gt;0,'Calcolo mensile'!P21,0))</f>
        <v>0</v>
      </c>
      <c r="E25" s="327"/>
      <c r="F25" s="417"/>
      <c r="G25" s="417"/>
      <c r="H25" s="417"/>
      <c r="I25" s="74"/>
      <c r="J25" s="472"/>
      <c r="K25" s="472"/>
      <c r="L25" s="472"/>
      <c r="M25" s="472"/>
      <c r="N25" s="472"/>
      <c r="O25" s="74"/>
    </row>
    <row r="26" spans="1:15" ht="12.75">
      <c r="A26" s="305" t="s">
        <v>88</v>
      </c>
      <c r="B26" s="305"/>
      <c r="C26" s="305"/>
      <c r="D26" s="93">
        <f>IF(B22&gt;0,ROUND('Calcolo mensile'!R21/12,2),IF(G12&gt;0,ROUND('Calcolo mensile'!R21/12,2),0))</f>
        <v>0</v>
      </c>
      <c r="E26" s="327"/>
      <c r="F26" s="417"/>
      <c r="G26" s="417"/>
      <c r="H26" s="417"/>
      <c r="I26" s="74"/>
      <c r="J26" s="472"/>
      <c r="K26" s="472"/>
      <c r="L26" s="472"/>
      <c r="M26" s="472"/>
      <c r="N26" s="472"/>
      <c r="O26" s="74"/>
    </row>
    <row r="27" spans="1:15" ht="12.75">
      <c r="A27" s="417"/>
      <c r="B27" s="417"/>
      <c r="C27" s="417"/>
      <c r="D27" s="417"/>
      <c r="E27" s="417"/>
      <c r="F27" s="417"/>
      <c r="G27" s="417"/>
      <c r="H27" s="417"/>
      <c r="I27" s="74"/>
      <c r="J27" s="472"/>
      <c r="K27" s="472"/>
      <c r="L27" s="472"/>
      <c r="M27" s="472"/>
      <c r="N27" s="472"/>
      <c r="O27" s="74"/>
    </row>
    <row r="28" spans="1:15" ht="13.5">
      <c r="A28" s="492" t="s">
        <v>64</v>
      </c>
      <c r="B28" s="492"/>
      <c r="C28" s="492"/>
      <c r="D28" s="492"/>
      <c r="E28" s="492"/>
      <c r="F28" s="492"/>
      <c r="G28" s="492"/>
      <c r="H28" s="492"/>
      <c r="I28" s="74"/>
      <c r="J28" s="472"/>
      <c r="K28" s="472"/>
      <c r="L28" s="472"/>
      <c r="M28" s="472"/>
      <c r="N28" s="472"/>
      <c r="O28" s="74"/>
    </row>
    <row r="29" spans="1:15" ht="12.75">
      <c r="A29" s="521" t="s">
        <v>80</v>
      </c>
      <c r="B29" s="521"/>
      <c r="C29" s="521"/>
      <c r="D29" s="521"/>
      <c r="E29" s="503"/>
      <c r="F29" s="503"/>
      <c r="G29" s="503"/>
      <c r="H29" s="503"/>
      <c r="I29" s="74"/>
      <c r="J29" s="472"/>
      <c r="K29" s="472"/>
      <c r="L29" s="472"/>
      <c r="M29" s="472"/>
      <c r="N29" s="472"/>
      <c r="O29" s="74"/>
    </row>
    <row r="30" spans="1:15" ht="12.75">
      <c r="A30" s="506" t="s">
        <v>134</v>
      </c>
      <c r="B30" s="506"/>
      <c r="C30" s="506"/>
      <c r="D30" s="91">
        <f>ROUND('Calcolo mensile'!U21/12,2)</f>
        <v>0</v>
      </c>
      <c r="E30" s="503"/>
      <c r="F30" s="503"/>
      <c r="G30" s="503"/>
      <c r="H30" s="503"/>
      <c r="I30" s="74"/>
      <c r="J30" s="472"/>
      <c r="K30" s="472"/>
      <c r="L30" s="472"/>
      <c r="M30" s="472"/>
      <c r="N30" s="472"/>
      <c r="O30" s="74"/>
    </row>
    <row r="31" spans="1:15" ht="12.75">
      <c r="A31" s="506" t="s">
        <v>133</v>
      </c>
      <c r="B31" s="506"/>
      <c r="C31" s="506"/>
      <c r="D31" s="91">
        <f>ROUND('Calcolo mensile'!V21/12,2)</f>
        <v>0</v>
      </c>
      <c r="E31" s="503"/>
      <c r="F31" s="503"/>
      <c r="G31" s="503"/>
      <c r="H31" s="503"/>
      <c r="I31" s="74"/>
      <c r="J31" s="472"/>
      <c r="K31" s="472"/>
      <c r="L31" s="472"/>
      <c r="M31" s="472"/>
      <c r="N31" s="472"/>
      <c r="O31" s="74"/>
    </row>
    <row r="32" spans="1:15" ht="12.75">
      <c r="A32" s="507" t="s">
        <v>135</v>
      </c>
      <c r="B32" s="507"/>
      <c r="C32" s="507"/>
      <c r="D32" s="91">
        <f>SUM(D29:D31)</f>
        <v>0</v>
      </c>
      <c r="E32" s="503"/>
      <c r="F32" s="503"/>
      <c r="G32" s="503"/>
      <c r="H32" s="503"/>
      <c r="I32" s="74"/>
      <c r="J32" s="472"/>
      <c r="K32" s="472"/>
      <c r="L32" s="472"/>
      <c r="M32" s="472"/>
      <c r="N32" s="472"/>
      <c r="O32" s="74"/>
    </row>
    <row r="33" spans="1:15" ht="12.75">
      <c r="A33" s="506" t="s">
        <v>136</v>
      </c>
      <c r="B33" s="506"/>
      <c r="C33" s="506"/>
      <c r="D33" s="506"/>
      <c r="E33" s="506"/>
      <c r="F33" s="96">
        <f>IF(B22&gt;0,'Calcolo mensile'!Z21,IF(G12&gt;0,'Calcolo mensile'!Z21,0))</f>
        <v>0</v>
      </c>
      <c r="G33" s="504"/>
      <c r="H33" s="503"/>
      <c r="I33" s="74"/>
      <c r="J33" s="472"/>
      <c r="K33" s="472"/>
      <c r="L33" s="472"/>
      <c r="M33" s="472"/>
      <c r="N33" s="472"/>
      <c r="O33" s="74"/>
    </row>
    <row r="34" spans="1:15" ht="12.75">
      <c r="A34" s="506" t="s">
        <v>137</v>
      </c>
      <c r="B34" s="506"/>
      <c r="C34" s="506"/>
      <c r="D34" s="506"/>
      <c r="E34" s="506"/>
      <c r="F34" s="91">
        <f>ROUND('Calcolo mensile'!AB21/12,2)</f>
        <v>0</v>
      </c>
      <c r="G34" s="504"/>
      <c r="H34" s="503"/>
      <c r="I34" s="74"/>
      <c r="J34" s="472"/>
      <c r="K34" s="472"/>
      <c r="L34" s="472"/>
      <c r="M34" s="472"/>
      <c r="N34" s="472"/>
      <c r="O34" s="74"/>
    </row>
    <row r="35" spans="1:15" ht="12.75">
      <c r="A35" s="505"/>
      <c r="B35" s="505"/>
      <c r="C35" s="505"/>
      <c r="D35" s="505"/>
      <c r="E35" s="505"/>
      <c r="F35" s="505"/>
      <c r="G35" s="505"/>
      <c r="H35" s="505"/>
      <c r="I35" s="74"/>
      <c r="J35" s="472"/>
      <c r="K35" s="472"/>
      <c r="L35" s="472"/>
      <c r="M35" s="472"/>
      <c r="N35" s="472"/>
      <c r="O35" s="74"/>
    </row>
    <row r="36" spans="1:15" ht="12.75">
      <c r="A36" s="490" t="s">
        <v>89</v>
      </c>
      <c r="B36" s="490"/>
      <c r="C36" s="490"/>
      <c r="D36" s="490"/>
      <c r="E36" s="490"/>
      <c r="F36" s="491"/>
      <c r="G36" s="502">
        <f>+D26+F34</f>
        <v>0</v>
      </c>
      <c r="H36" s="502"/>
      <c r="I36" s="74"/>
      <c r="J36" s="472"/>
      <c r="K36" s="472"/>
      <c r="L36" s="472"/>
      <c r="M36" s="472"/>
      <c r="N36" s="472"/>
      <c r="O36" s="74"/>
    </row>
    <row r="37" spans="1:15" ht="13.5" customHeight="1" thickBot="1">
      <c r="A37" s="490" t="s">
        <v>86</v>
      </c>
      <c r="B37" s="490"/>
      <c r="C37" s="490"/>
      <c r="D37" s="490"/>
      <c r="E37" s="490"/>
      <c r="F37" s="491"/>
      <c r="G37" s="487">
        <f>IF(B22&gt;0,'Calcolo mensile'!AG21,IF(G12&gt;0,'Calcolo mensile'!AG21,0))</f>
        <v>0</v>
      </c>
      <c r="H37" s="487"/>
      <c r="I37" s="74"/>
      <c r="J37" s="472" t="s">
        <v>183</v>
      </c>
      <c r="K37" s="472"/>
      <c r="L37" s="472"/>
      <c r="M37" s="472"/>
      <c r="N37" s="472"/>
      <c r="O37" s="74"/>
    </row>
    <row r="38" spans="1:15" ht="16.5" thickBot="1">
      <c r="A38" s="490" t="s">
        <v>116</v>
      </c>
      <c r="B38" s="490"/>
      <c r="C38" s="490"/>
      <c r="D38" s="490"/>
      <c r="E38" s="490"/>
      <c r="F38" s="498"/>
      <c r="G38" s="488">
        <f>IF(B22&gt;0,'Calcolo mensile'!AH21,IF(G12&gt;0,'Calcolo mensile'!AH21,0))</f>
        <v>0</v>
      </c>
      <c r="H38" s="489"/>
      <c r="I38" s="74"/>
      <c r="J38" s="472"/>
      <c r="K38" s="472"/>
      <c r="L38" s="472"/>
      <c r="M38" s="472"/>
      <c r="N38" s="472"/>
      <c r="O38" s="74"/>
    </row>
    <row r="39" spans="1:15" ht="12.75">
      <c r="A39" s="505"/>
      <c r="B39" s="505"/>
      <c r="C39" s="505"/>
      <c r="D39" s="505"/>
      <c r="E39" s="505"/>
      <c r="F39" s="505"/>
      <c r="G39" s="505"/>
      <c r="H39" s="505"/>
      <c r="I39" s="74"/>
      <c r="J39" s="472"/>
      <c r="K39" s="472"/>
      <c r="L39" s="472"/>
      <c r="M39" s="472"/>
      <c r="N39" s="472"/>
      <c r="O39" s="74"/>
    </row>
    <row r="40" spans="1:15" ht="12.75">
      <c r="A40" s="453"/>
      <c r="B40" s="453"/>
      <c r="C40" s="453"/>
      <c r="D40" s="453"/>
      <c r="E40" s="453"/>
      <c r="F40" s="453"/>
      <c r="G40" s="453"/>
      <c r="H40" s="453"/>
      <c r="I40" s="74"/>
      <c r="J40" s="472"/>
      <c r="K40" s="472"/>
      <c r="L40" s="472"/>
      <c r="M40" s="472"/>
      <c r="N40" s="472"/>
      <c r="O40" s="74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74"/>
      <c r="J41" s="74"/>
      <c r="K41" s="74"/>
      <c r="L41" s="74"/>
      <c r="M41" s="74"/>
      <c r="N41" s="74"/>
      <c r="O41" s="74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74"/>
      <c r="J42" s="386" t="s">
        <v>167</v>
      </c>
      <c r="K42" s="386"/>
      <c r="L42" s="386"/>
      <c r="M42" s="386"/>
      <c r="N42" s="386"/>
      <c r="O42" s="74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74"/>
      <c r="J43" s="386"/>
      <c r="K43" s="386"/>
      <c r="L43" s="386"/>
      <c r="M43" s="386"/>
      <c r="N43" s="386"/>
      <c r="O43" s="74"/>
    </row>
    <row r="44" spans="1:15" ht="6.75" customHeight="1">
      <c r="A44" s="66"/>
      <c r="B44" s="66"/>
      <c r="C44" s="66"/>
      <c r="D44" s="66"/>
      <c r="E44" s="66"/>
      <c r="F44" s="66"/>
      <c r="G44" s="66"/>
      <c r="H44" s="66"/>
      <c r="I44" s="74"/>
      <c r="J44" s="386"/>
      <c r="K44" s="386"/>
      <c r="L44" s="386"/>
      <c r="M44" s="386"/>
      <c r="N44" s="386"/>
      <c r="O44" s="74"/>
    </row>
    <row r="45" spans="1:15" ht="6.75" customHeight="1">
      <c r="A45" s="66"/>
      <c r="B45" s="66"/>
      <c r="C45" s="66"/>
      <c r="D45" s="66"/>
      <c r="E45" s="66"/>
      <c r="F45" s="66"/>
      <c r="G45" s="66"/>
      <c r="H45" s="66"/>
      <c r="I45" s="74"/>
      <c r="J45" s="386"/>
      <c r="K45" s="386"/>
      <c r="L45" s="386"/>
      <c r="M45" s="386"/>
      <c r="N45" s="386"/>
      <c r="O45" s="74"/>
    </row>
    <row r="46" spans="1:15" ht="12.75">
      <c r="A46" s="354"/>
      <c r="B46" s="354"/>
      <c r="C46" s="354"/>
      <c r="D46" s="354"/>
      <c r="E46" s="354"/>
      <c r="F46" s="354"/>
      <c r="G46" s="354"/>
      <c r="H46" s="354"/>
      <c r="I46" s="74"/>
      <c r="J46" s="363"/>
      <c r="K46" s="363"/>
      <c r="L46" s="363"/>
      <c r="M46" s="363"/>
      <c r="N46" s="363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440" t="s">
        <v>105</v>
      </c>
      <c r="K47" s="440"/>
      <c r="L47" s="440"/>
      <c r="M47" s="440"/>
      <c r="N47" s="440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440"/>
      <c r="K48" s="440"/>
      <c r="L48" s="440"/>
      <c r="M48" s="440"/>
      <c r="N48" s="440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74"/>
      <c r="K49" s="74"/>
      <c r="L49" s="74"/>
      <c r="M49" s="74"/>
      <c r="N49" s="74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74"/>
      <c r="K50" s="74"/>
      <c r="L50" s="74"/>
      <c r="M50" s="74"/>
      <c r="N50" s="74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74"/>
      <c r="K51" s="74"/>
      <c r="L51" s="74"/>
      <c r="M51" s="74"/>
      <c r="N51" s="74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74"/>
      <c r="K52" s="74"/>
      <c r="L52" s="74"/>
      <c r="M52" s="74"/>
      <c r="N52" s="74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74"/>
      <c r="K53" s="74"/>
      <c r="L53" s="74"/>
      <c r="M53" s="74"/>
      <c r="N53" s="74"/>
      <c r="O53" s="74"/>
    </row>
    <row r="54" spans="1:1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</sheetData>
  <sheetProtection password="9E19" sheet="1" objects="1" scenarios="1"/>
  <mergeCells count="68">
    <mergeCell ref="J37:N40"/>
    <mergeCell ref="J4:N4"/>
    <mergeCell ref="J5:N5"/>
    <mergeCell ref="J14:N36"/>
    <mergeCell ref="J13:N13"/>
    <mergeCell ref="J9:N9"/>
    <mergeCell ref="E10:F10"/>
    <mergeCell ref="A46:H53"/>
    <mergeCell ref="G10:H10"/>
    <mergeCell ref="A27:H27"/>
    <mergeCell ref="E25:H26"/>
    <mergeCell ref="G37:H37"/>
    <mergeCell ref="G38:H38"/>
    <mergeCell ref="A37:F37"/>
    <mergeCell ref="A28:H28"/>
    <mergeCell ref="C14:D14"/>
    <mergeCell ref="A1:H1"/>
    <mergeCell ref="A2:H2"/>
    <mergeCell ref="A4:H4"/>
    <mergeCell ref="C8:E8"/>
    <mergeCell ref="G8:H8"/>
    <mergeCell ref="A6:E6"/>
    <mergeCell ref="A7:H7"/>
    <mergeCell ref="A38:F38"/>
    <mergeCell ref="A24:H24"/>
    <mergeCell ref="E19:F19"/>
    <mergeCell ref="E20:F20"/>
    <mergeCell ref="C20:D22"/>
    <mergeCell ref="E22:H22"/>
    <mergeCell ref="G36:H36"/>
    <mergeCell ref="E29:H32"/>
    <mergeCell ref="G33:H34"/>
    <mergeCell ref="A35:H35"/>
    <mergeCell ref="A36:F36"/>
    <mergeCell ref="A30:C30"/>
    <mergeCell ref="A31:C31"/>
    <mergeCell ref="A34:E34"/>
    <mergeCell ref="A32:C32"/>
    <mergeCell ref="A33:E33"/>
    <mergeCell ref="A23:H23"/>
    <mergeCell ref="E17:F17"/>
    <mergeCell ref="E16:F16"/>
    <mergeCell ref="A11:H11"/>
    <mergeCell ref="A12:F12"/>
    <mergeCell ref="G12:H12"/>
    <mergeCell ref="E14:G15"/>
    <mergeCell ref="A14:B14"/>
    <mergeCell ref="A13:H13"/>
    <mergeCell ref="A39:H39"/>
    <mergeCell ref="A40:H40"/>
    <mergeCell ref="A3:H3"/>
    <mergeCell ref="A29:D29"/>
    <mergeCell ref="A25:C25"/>
    <mergeCell ref="A26:C26"/>
    <mergeCell ref="E18:F18"/>
    <mergeCell ref="E21:F21"/>
    <mergeCell ref="A9:H9"/>
    <mergeCell ref="A10:B10"/>
    <mergeCell ref="J42:N45"/>
    <mergeCell ref="J46:N46"/>
    <mergeCell ref="J47:N48"/>
    <mergeCell ref="J1:N1"/>
    <mergeCell ref="J6:N6"/>
    <mergeCell ref="J7:N7"/>
    <mergeCell ref="J8:N8"/>
    <mergeCell ref="J10:N12"/>
    <mergeCell ref="J2:N2"/>
    <mergeCell ref="J3:N3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H1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0.5" style="0" customWidth="1"/>
    <col min="5" max="5" width="10.83203125" style="0" customWidth="1"/>
    <col min="6" max="6" width="10.5" style="0" customWidth="1"/>
    <col min="7" max="8" width="10.83203125" style="0" customWidth="1"/>
    <col min="9" max="9" width="2.83203125" style="0" customWidth="1"/>
  </cols>
  <sheetData>
    <row r="1" spans="1:15" ht="15.75">
      <c r="A1" s="493" t="s">
        <v>46</v>
      </c>
      <c r="B1" s="493"/>
      <c r="C1" s="493"/>
      <c r="D1" s="493"/>
      <c r="E1" s="493"/>
      <c r="F1" s="493"/>
      <c r="G1" s="493"/>
      <c r="H1" s="493"/>
      <c r="I1" s="74"/>
      <c r="J1" s="292" t="str">
        <f>+'Ire Annuale'!J1:N1</f>
        <v>Versione 2.0   del 31/12/2005</v>
      </c>
      <c r="K1" s="293"/>
      <c r="L1" s="293"/>
      <c r="M1" s="293"/>
      <c r="N1" s="294"/>
      <c r="O1" s="74"/>
    </row>
    <row r="2" spans="1:15" ht="15.75">
      <c r="A2" s="525" t="str">
        <f>IF(Gen!A2&gt;0,Gen!A2," ")</f>
        <v>TRIBUNALE DI TERMINI IMERESE</v>
      </c>
      <c r="B2" s="525"/>
      <c r="C2" s="525"/>
      <c r="D2" s="525"/>
      <c r="E2" s="525"/>
      <c r="F2" s="525"/>
      <c r="G2" s="525"/>
      <c r="H2" s="525"/>
      <c r="I2" s="74"/>
      <c r="J2" s="473" t="s">
        <v>194</v>
      </c>
      <c r="K2" s="473"/>
      <c r="L2" s="473"/>
      <c r="M2" s="473"/>
      <c r="N2" s="473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74" t="s">
        <v>92</v>
      </c>
      <c r="K4" s="475"/>
      <c r="L4" s="475"/>
      <c r="M4" s="475"/>
      <c r="N4" s="476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477"/>
      <c r="K5" s="478"/>
      <c r="L5" s="478"/>
      <c r="M5" s="478"/>
      <c r="N5" s="479"/>
      <c r="O5" s="74"/>
    </row>
    <row r="6" spans="1:15" ht="13.5">
      <c r="A6" s="311" t="s">
        <v>71</v>
      </c>
      <c r="B6" s="311"/>
      <c r="C6" s="311"/>
      <c r="D6" s="311"/>
      <c r="E6" s="312"/>
      <c r="F6" s="155" t="s">
        <v>162</v>
      </c>
      <c r="G6" s="156">
        <f>IF(Gen!G6&gt;0,Gen!G6," ")</f>
        <v>2005</v>
      </c>
      <c r="H6" s="77"/>
      <c r="I6" s="74"/>
      <c r="J6" s="477" t="s">
        <v>93</v>
      </c>
      <c r="K6" s="478"/>
      <c r="L6" s="478"/>
      <c r="M6" s="478"/>
      <c r="N6" s="479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480"/>
      <c r="K7" s="481"/>
      <c r="L7" s="481"/>
      <c r="M7" s="481"/>
      <c r="N7" s="482"/>
      <c r="O7" s="74"/>
    </row>
    <row r="8" spans="1:15" ht="16.5" thickBot="1">
      <c r="A8" s="79" t="s">
        <v>49</v>
      </c>
      <c r="B8" s="78" t="str">
        <f>IF(Gen!B8&gt;0,Gen!B8," ")</f>
        <v>C1</v>
      </c>
      <c r="C8" s="526" t="str">
        <f>IF(Gen!C8&gt;0,Gen!C8," ")</f>
        <v> </v>
      </c>
      <c r="D8" s="526"/>
      <c r="E8" s="526"/>
      <c r="F8" s="78" t="s">
        <v>73</v>
      </c>
      <c r="G8" s="527" t="str">
        <f>IF(Gen!G8&gt;0,Gen!G8," ")</f>
        <v> </v>
      </c>
      <c r="H8" s="528"/>
      <c r="I8" s="74"/>
      <c r="J8" s="483" t="s">
        <v>94</v>
      </c>
      <c r="K8" s="484"/>
      <c r="L8" s="484"/>
      <c r="M8" s="484"/>
      <c r="N8" s="485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 customHeight="1">
      <c r="A10" s="508" t="s">
        <v>75</v>
      </c>
      <c r="B10" s="509"/>
      <c r="C10" s="99" t="str">
        <f>IF(Gen!C10&gt;0,Gen!C10," ")</f>
        <v> </v>
      </c>
      <c r="D10" s="79" t="s">
        <v>74</v>
      </c>
      <c r="E10" s="529" t="str">
        <f>IF(Gen!E10&gt;0,Gen!E10," ")</f>
        <v> </v>
      </c>
      <c r="F10" s="529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524">
        <f>IF(Gen!G12&gt;0,Gen!G12,0)</f>
        <v>0</v>
      </c>
      <c r="H12" s="524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519" t="s">
        <v>57</v>
      </c>
      <c r="B14" s="520"/>
      <c r="C14" s="336" t="s">
        <v>58</v>
      </c>
      <c r="D14" s="337"/>
      <c r="E14" s="513" t="s">
        <v>62</v>
      </c>
      <c r="F14" s="514"/>
      <c r="G14" s="515"/>
      <c r="H14" s="130"/>
      <c r="I14" s="74"/>
      <c r="J14" s="472" t="s">
        <v>182</v>
      </c>
      <c r="K14" s="472"/>
      <c r="L14" s="472"/>
      <c r="M14" s="472"/>
      <c r="N14" s="472"/>
      <c r="O14" s="74"/>
    </row>
    <row r="15" spans="1:15" ht="12.75">
      <c r="A15" s="115" t="s">
        <v>50</v>
      </c>
      <c r="B15" s="116"/>
      <c r="C15" s="124" t="s">
        <v>59</v>
      </c>
      <c r="D15" s="126"/>
      <c r="E15" s="516"/>
      <c r="F15" s="517"/>
      <c r="G15" s="518"/>
      <c r="H15" s="113"/>
      <c r="I15" s="74"/>
      <c r="J15" s="472"/>
      <c r="K15" s="472"/>
      <c r="L15" s="472"/>
      <c r="M15" s="472"/>
      <c r="N15" s="472"/>
      <c r="O15" s="74"/>
    </row>
    <row r="16" spans="1:15" ht="12.75">
      <c r="A16" s="117" t="s">
        <v>51</v>
      </c>
      <c r="B16" s="118"/>
      <c r="C16" s="125" t="s">
        <v>60</v>
      </c>
      <c r="D16" s="127"/>
      <c r="E16" s="510" t="s">
        <v>120</v>
      </c>
      <c r="F16" s="511"/>
      <c r="G16" s="132"/>
      <c r="H16" s="114" t="s">
        <v>129</v>
      </c>
      <c r="I16" s="74"/>
      <c r="J16" s="472"/>
      <c r="K16" s="472"/>
      <c r="L16" s="472"/>
      <c r="M16" s="472"/>
      <c r="N16" s="472"/>
      <c r="O16" s="74"/>
    </row>
    <row r="17" spans="1:15" ht="12.75">
      <c r="A17" s="117" t="s">
        <v>52</v>
      </c>
      <c r="B17" s="118"/>
      <c r="C17" s="125" t="s">
        <v>61</v>
      </c>
      <c r="D17" s="127"/>
      <c r="E17" s="499" t="s">
        <v>121</v>
      </c>
      <c r="F17" s="500"/>
      <c r="G17" s="133"/>
      <c r="H17" s="114" t="s">
        <v>130</v>
      </c>
      <c r="I17" s="74"/>
      <c r="J17" s="472"/>
      <c r="K17" s="472"/>
      <c r="L17" s="472"/>
      <c r="M17" s="472"/>
      <c r="N17" s="472"/>
      <c r="O17" s="74"/>
    </row>
    <row r="18" spans="1:15" ht="13.5" thickBot="1">
      <c r="A18" s="117" t="s">
        <v>53</v>
      </c>
      <c r="B18" s="118"/>
      <c r="C18" s="119" t="s">
        <v>119</v>
      </c>
      <c r="D18" s="128"/>
      <c r="E18" s="499" t="s">
        <v>122</v>
      </c>
      <c r="F18" s="500"/>
      <c r="G18" s="133"/>
      <c r="H18" s="114" t="s">
        <v>130</v>
      </c>
      <c r="I18" s="74"/>
      <c r="J18" s="472"/>
      <c r="K18" s="472"/>
      <c r="L18" s="472"/>
      <c r="M18" s="472"/>
      <c r="N18" s="472"/>
      <c r="O18" s="74"/>
    </row>
    <row r="19" spans="1:15" ht="12.75" customHeight="1" thickBot="1">
      <c r="A19" s="117" t="s">
        <v>54</v>
      </c>
      <c r="B19" s="118"/>
      <c r="C19" s="123" t="s">
        <v>56</v>
      </c>
      <c r="D19" s="129">
        <f>SUM(D15:D18)</f>
        <v>0</v>
      </c>
      <c r="E19" s="499" t="s">
        <v>124</v>
      </c>
      <c r="F19" s="500"/>
      <c r="G19" s="133"/>
      <c r="H19" s="114" t="s">
        <v>131</v>
      </c>
      <c r="I19" s="74"/>
      <c r="J19" s="472"/>
      <c r="K19" s="472"/>
      <c r="L19" s="472"/>
      <c r="M19" s="472"/>
      <c r="N19" s="472"/>
      <c r="O19" s="74"/>
    </row>
    <row r="20" spans="1:15" ht="12.75">
      <c r="A20" s="117" t="s">
        <v>55</v>
      </c>
      <c r="B20" s="118"/>
      <c r="C20" s="343"/>
      <c r="D20" s="343"/>
      <c r="E20" s="499" t="s">
        <v>125</v>
      </c>
      <c r="F20" s="500"/>
      <c r="G20" s="133"/>
      <c r="H20" s="114" t="s">
        <v>130</v>
      </c>
      <c r="I20" s="74"/>
      <c r="J20" s="472"/>
      <c r="K20" s="472"/>
      <c r="L20" s="472"/>
      <c r="M20" s="472"/>
      <c r="N20" s="472"/>
      <c r="O20" s="74"/>
    </row>
    <row r="21" spans="1:15" ht="13.5" thickBot="1">
      <c r="A21" s="119" t="s">
        <v>119</v>
      </c>
      <c r="B21" s="120"/>
      <c r="C21" s="343"/>
      <c r="D21" s="344"/>
      <c r="E21" s="522" t="s">
        <v>123</v>
      </c>
      <c r="F21" s="523"/>
      <c r="G21" s="134"/>
      <c r="H21" s="131" t="s">
        <v>15</v>
      </c>
      <c r="I21" s="74"/>
      <c r="J21" s="472"/>
      <c r="K21" s="472"/>
      <c r="L21" s="472"/>
      <c r="M21" s="472"/>
      <c r="N21" s="472"/>
      <c r="O21" s="74"/>
    </row>
    <row r="22" spans="1:15" ht="13.5" thickBot="1">
      <c r="A22" s="122" t="s">
        <v>56</v>
      </c>
      <c r="B22" s="121">
        <f>SUM(B15:B21)</f>
        <v>0</v>
      </c>
      <c r="C22" s="343"/>
      <c r="D22" s="344"/>
      <c r="E22" s="501"/>
      <c r="F22" s="501"/>
      <c r="G22" s="501"/>
      <c r="H22" s="501"/>
      <c r="I22" s="74"/>
      <c r="J22" s="472"/>
      <c r="K22" s="472"/>
      <c r="L22" s="472"/>
      <c r="M22" s="472"/>
      <c r="N22" s="472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472"/>
      <c r="K23" s="472"/>
      <c r="L23" s="472"/>
      <c r="M23" s="472"/>
      <c r="N23" s="472"/>
      <c r="O23" s="74"/>
    </row>
    <row r="24" spans="1:15" ht="13.5" customHeight="1">
      <c r="A24" s="448" t="s">
        <v>63</v>
      </c>
      <c r="B24" s="448"/>
      <c r="C24" s="448"/>
      <c r="D24" s="448"/>
      <c r="E24" s="448"/>
      <c r="F24" s="448"/>
      <c r="G24" s="448"/>
      <c r="H24" s="448"/>
      <c r="I24" s="74"/>
      <c r="J24" s="472"/>
      <c r="K24" s="472"/>
      <c r="L24" s="472"/>
      <c r="M24" s="472"/>
      <c r="N24" s="472"/>
      <c r="O24" s="74"/>
    </row>
    <row r="25" spans="1:15" ht="12.75">
      <c r="A25" s="305" t="s">
        <v>87</v>
      </c>
      <c r="B25" s="305"/>
      <c r="C25" s="305"/>
      <c r="D25" s="92">
        <f>IF(B22&gt;0,'Calcolo mensile'!P22,IF(G12&gt;0,'Calcolo mensile'!P22,0))</f>
        <v>0</v>
      </c>
      <c r="E25" s="327"/>
      <c r="F25" s="417"/>
      <c r="G25" s="417"/>
      <c r="H25" s="417"/>
      <c r="I25" s="74"/>
      <c r="J25" s="472"/>
      <c r="K25" s="472"/>
      <c r="L25" s="472"/>
      <c r="M25" s="472"/>
      <c r="N25" s="472"/>
      <c r="O25" s="74"/>
    </row>
    <row r="26" spans="1:15" ht="12.75">
      <c r="A26" s="305" t="s">
        <v>88</v>
      </c>
      <c r="B26" s="305"/>
      <c r="C26" s="305"/>
      <c r="D26" s="93">
        <f>IF(B22&gt;0,ROUND('Calcolo mensile'!R22/12,2),IF(G12&gt;0,ROUND('Calcolo mensile'!R22/12,2),0))</f>
        <v>0</v>
      </c>
      <c r="E26" s="327"/>
      <c r="F26" s="417"/>
      <c r="G26" s="417"/>
      <c r="H26" s="417"/>
      <c r="I26" s="74"/>
      <c r="J26" s="472"/>
      <c r="K26" s="472"/>
      <c r="L26" s="472"/>
      <c r="M26" s="472"/>
      <c r="N26" s="472"/>
      <c r="O26" s="74"/>
    </row>
    <row r="27" spans="1:15" ht="12.75">
      <c r="A27" s="417"/>
      <c r="B27" s="417"/>
      <c r="C27" s="417"/>
      <c r="D27" s="417"/>
      <c r="E27" s="417"/>
      <c r="F27" s="417"/>
      <c r="G27" s="417"/>
      <c r="H27" s="417"/>
      <c r="I27" s="74"/>
      <c r="J27" s="472"/>
      <c r="K27" s="472"/>
      <c r="L27" s="472"/>
      <c r="M27" s="472"/>
      <c r="N27" s="472"/>
      <c r="O27" s="74"/>
    </row>
    <row r="28" spans="1:15" ht="13.5">
      <c r="A28" s="492" t="s">
        <v>64</v>
      </c>
      <c r="B28" s="492"/>
      <c r="C28" s="492"/>
      <c r="D28" s="492"/>
      <c r="E28" s="492"/>
      <c r="F28" s="492"/>
      <c r="G28" s="492"/>
      <c r="H28" s="492"/>
      <c r="I28" s="74"/>
      <c r="J28" s="472"/>
      <c r="K28" s="472"/>
      <c r="L28" s="472"/>
      <c r="M28" s="472"/>
      <c r="N28" s="472"/>
      <c r="O28" s="74"/>
    </row>
    <row r="29" spans="1:15" ht="12.75">
      <c r="A29" s="521" t="s">
        <v>80</v>
      </c>
      <c r="B29" s="521"/>
      <c r="C29" s="521"/>
      <c r="D29" s="521"/>
      <c r="E29" s="503"/>
      <c r="F29" s="503"/>
      <c r="G29" s="503"/>
      <c r="H29" s="503"/>
      <c r="I29" s="74"/>
      <c r="J29" s="472"/>
      <c r="K29" s="472"/>
      <c r="L29" s="472"/>
      <c r="M29" s="472"/>
      <c r="N29" s="472"/>
      <c r="O29" s="74"/>
    </row>
    <row r="30" spans="1:15" ht="12.75">
      <c r="A30" s="506" t="s">
        <v>134</v>
      </c>
      <c r="B30" s="506"/>
      <c r="C30" s="506"/>
      <c r="D30" s="91">
        <f>ROUND('Calcolo mensile'!U22/12,2)</f>
        <v>0</v>
      </c>
      <c r="E30" s="503"/>
      <c r="F30" s="503"/>
      <c r="G30" s="503"/>
      <c r="H30" s="503"/>
      <c r="I30" s="74"/>
      <c r="J30" s="472"/>
      <c r="K30" s="472"/>
      <c r="L30" s="472"/>
      <c r="M30" s="472"/>
      <c r="N30" s="472"/>
      <c r="O30" s="74"/>
    </row>
    <row r="31" spans="1:15" ht="12.75">
      <c r="A31" s="506" t="s">
        <v>133</v>
      </c>
      <c r="B31" s="506"/>
      <c r="C31" s="506"/>
      <c r="D31" s="91">
        <f>ROUND('Calcolo mensile'!V22/12,2)</f>
        <v>0</v>
      </c>
      <c r="E31" s="503"/>
      <c r="F31" s="503"/>
      <c r="G31" s="503"/>
      <c r="H31" s="503"/>
      <c r="I31" s="74"/>
      <c r="J31" s="472"/>
      <c r="K31" s="472"/>
      <c r="L31" s="472"/>
      <c r="M31" s="472"/>
      <c r="N31" s="472"/>
      <c r="O31" s="74"/>
    </row>
    <row r="32" spans="1:15" ht="12.75">
      <c r="A32" s="507" t="s">
        <v>135</v>
      </c>
      <c r="B32" s="507"/>
      <c r="C32" s="507"/>
      <c r="D32" s="91">
        <f>SUM(D29:D31)</f>
        <v>0</v>
      </c>
      <c r="E32" s="503"/>
      <c r="F32" s="503"/>
      <c r="G32" s="503"/>
      <c r="H32" s="503"/>
      <c r="I32" s="74"/>
      <c r="J32" s="472"/>
      <c r="K32" s="472"/>
      <c r="L32" s="472"/>
      <c r="M32" s="472"/>
      <c r="N32" s="472"/>
      <c r="O32" s="74"/>
    </row>
    <row r="33" spans="1:15" ht="12.75">
      <c r="A33" s="506" t="s">
        <v>136</v>
      </c>
      <c r="B33" s="506"/>
      <c r="C33" s="506"/>
      <c r="D33" s="506"/>
      <c r="E33" s="506"/>
      <c r="F33" s="96">
        <f>IF(B22&gt;0,'Calcolo mensile'!Z22,IF(G12&gt;0,'Calcolo mensile'!Z22,0))</f>
        <v>0</v>
      </c>
      <c r="G33" s="504"/>
      <c r="H33" s="503"/>
      <c r="I33" s="74"/>
      <c r="J33" s="472"/>
      <c r="K33" s="472"/>
      <c r="L33" s="472"/>
      <c r="M33" s="472"/>
      <c r="N33" s="472"/>
      <c r="O33" s="74"/>
    </row>
    <row r="34" spans="1:15" ht="12.75">
      <c r="A34" s="506" t="s">
        <v>137</v>
      </c>
      <c r="B34" s="506"/>
      <c r="C34" s="506"/>
      <c r="D34" s="506"/>
      <c r="E34" s="506"/>
      <c r="F34" s="91">
        <f>ROUND('Calcolo mensile'!AB22/12,2)</f>
        <v>0</v>
      </c>
      <c r="G34" s="504"/>
      <c r="H34" s="503"/>
      <c r="I34" s="74"/>
      <c r="J34" s="472"/>
      <c r="K34" s="472"/>
      <c r="L34" s="472"/>
      <c r="M34" s="472"/>
      <c r="N34" s="472"/>
      <c r="O34" s="74"/>
    </row>
    <row r="35" spans="1:15" ht="12.75">
      <c r="A35" s="505"/>
      <c r="B35" s="505"/>
      <c r="C35" s="505"/>
      <c r="D35" s="505"/>
      <c r="E35" s="505"/>
      <c r="F35" s="505"/>
      <c r="G35" s="505"/>
      <c r="H35" s="505"/>
      <c r="I35" s="74"/>
      <c r="J35" s="472"/>
      <c r="K35" s="472"/>
      <c r="L35" s="472"/>
      <c r="M35" s="472"/>
      <c r="N35" s="472"/>
      <c r="O35" s="74"/>
    </row>
    <row r="36" spans="1:15" ht="12.75">
      <c r="A36" s="490" t="s">
        <v>89</v>
      </c>
      <c r="B36" s="490"/>
      <c r="C36" s="490"/>
      <c r="D36" s="490"/>
      <c r="E36" s="490"/>
      <c r="F36" s="491"/>
      <c r="G36" s="502">
        <f>+D26+F34</f>
        <v>0</v>
      </c>
      <c r="H36" s="502"/>
      <c r="I36" s="74"/>
      <c r="J36" s="472"/>
      <c r="K36" s="472"/>
      <c r="L36" s="472"/>
      <c r="M36" s="472"/>
      <c r="N36" s="472"/>
      <c r="O36" s="74"/>
    </row>
    <row r="37" spans="1:15" ht="13.5" customHeight="1" thickBot="1">
      <c r="A37" s="490" t="s">
        <v>86</v>
      </c>
      <c r="B37" s="490"/>
      <c r="C37" s="490"/>
      <c r="D37" s="490"/>
      <c r="E37" s="490"/>
      <c r="F37" s="491"/>
      <c r="G37" s="487">
        <f>IF(B22&gt;0,'Calcolo mensile'!AG22,IF(G12&gt;0,'Calcolo mensile'!AG22,0))</f>
        <v>0</v>
      </c>
      <c r="H37" s="487"/>
      <c r="I37" s="74"/>
      <c r="J37" s="472" t="s">
        <v>183</v>
      </c>
      <c r="K37" s="472"/>
      <c r="L37" s="472"/>
      <c r="M37" s="472"/>
      <c r="N37" s="472"/>
      <c r="O37" s="74"/>
    </row>
    <row r="38" spans="1:15" ht="16.5" thickBot="1">
      <c r="A38" s="490" t="s">
        <v>116</v>
      </c>
      <c r="B38" s="490"/>
      <c r="C38" s="490"/>
      <c r="D38" s="490"/>
      <c r="E38" s="490"/>
      <c r="F38" s="498"/>
      <c r="G38" s="488">
        <f>IF(B22&gt;0,'Calcolo mensile'!AH22,IF(G12&gt;0,'Calcolo mensile'!AH22,0))</f>
        <v>0</v>
      </c>
      <c r="H38" s="489"/>
      <c r="I38" s="74"/>
      <c r="J38" s="472"/>
      <c r="K38" s="472"/>
      <c r="L38" s="472"/>
      <c r="M38" s="472"/>
      <c r="N38" s="472"/>
      <c r="O38" s="74"/>
    </row>
    <row r="39" spans="1:15" ht="12.75">
      <c r="A39" s="505"/>
      <c r="B39" s="505"/>
      <c r="C39" s="505"/>
      <c r="D39" s="505"/>
      <c r="E39" s="505"/>
      <c r="F39" s="505"/>
      <c r="G39" s="505"/>
      <c r="H39" s="505"/>
      <c r="I39" s="74"/>
      <c r="J39" s="472"/>
      <c r="K39" s="472"/>
      <c r="L39" s="472"/>
      <c r="M39" s="472"/>
      <c r="N39" s="472"/>
      <c r="O39" s="74"/>
    </row>
    <row r="40" spans="1:15" ht="12.75">
      <c r="A40" s="453"/>
      <c r="B40" s="453"/>
      <c r="C40" s="453"/>
      <c r="D40" s="453"/>
      <c r="E40" s="453"/>
      <c r="F40" s="453"/>
      <c r="G40" s="453"/>
      <c r="H40" s="453"/>
      <c r="I40" s="74"/>
      <c r="J40" s="472"/>
      <c r="K40" s="472"/>
      <c r="L40" s="472"/>
      <c r="M40" s="472"/>
      <c r="N40" s="472"/>
      <c r="O40" s="74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74"/>
      <c r="J41" s="74"/>
      <c r="K41" s="74"/>
      <c r="L41" s="74"/>
      <c r="M41" s="74"/>
      <c r="N41" s="74"/>
      <c r="O41" s="74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74"/>
      <c r="J42" s="386"/>
      <c r="K42" s="386"/>
      <c r="L42" s="386"/>
      <c r="M42" s="386"/>
      <c r="N42" s="386"/>
      <c r="O42" s="74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74"/>
      <c r="J43" s="386"/>
      <c r="K43" s="386"/>
      <c r="L43" s="386"/>
      <c r="M43" s="386"/>
      <c r="N43" s="386"/>
      <c r="O43" s="74"/>
    </row>
    <row r="44" spans="1:15" ht="6.75" customHeight="1">
      <c r="A44" s="66"/>
      <c r="B44" s="66"/>
      <c r="C44" s="66"/>
      <c r="D44" s="66"/>
      <c r="E44" s="66"/>
      <c r="F44" s="66"/>
      <c r="G44" s="66"/>
      <c r="H44" s="66"/>
      <c r="I44" s="74"/>
      <c r="J44" s="386"/>
      <c r="K44" s="386"/>
      <c r="L44" s="386"/>
      <c r="M44" s="386"/>
      <c r="N44" s="386"/>
      <c r="O44" s="74"/>
    </row>
    <row r="45" spans="1:15" ht="6.75" customHeight="1">
      <c r="A45" s="66"/>
      <c r="B45" s="66"/>
      <c r="C45" s="66"/>
      <c r="D45" s="66"/>
      <c r="E45" s="66"/>
      <c r="F45" s="66"/>
      <c r="G45" s="66"/>
      <c r="H45" s="66"/>
      <c r="I45" s="74"/>
      <c r="J45" s="386"/>
      <c r="K45" s="386"/>
      <c r="L45" s="386"/>
      <c r="M45" s="386"/>
      <c r="N45" s="386"/>
      <c r="O45" s="74"/>
    </row>
    <row r="46" spans="1:15" ht="12.75">
      <c r="A46" s="354"/>
      <c r="B46" s="354"/>
      <c r="C46" s="354"/>
      <c r="D46" s="354"/>
      <c r="E46" s="354"/>
      <c r="F46" s="354"/>
      <c r="G46" s="354"/>
      <c r="H46" s="354"/>
      <c r="I46" s="74"/>
      <c r="J46" s="363"/>
      <c r="K46" s="363"/>
      <c r="L46" s="363"/>
      <c r="M46" s="363"/>
      <c r="N46" s="363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440"/>
      <c r="K47" s="440"/>
      <c r="L47" s="440"/>
      <c r="M47" s="440"/>
      <c r="N47" s="440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440"/>
      <c r="K48" s="440"/>
      <c r="L48" s="440"/>
      <c r="M48" s="440"/>
      <c r="N48" s="440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74"/>
      <c r="K49" s="74"/>
      <c r="L49" s="74"/>
      <c r="M49" s="74"/>
      <c r="N49" s="74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74"/>
      <c r="K50" s="74"/>
      <c r="L50" s="74"/>
      <c r="M50" s="74"/>
      <c r="N50" s="74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74"/>
      <c r="K51" s="74"/>
      <c r="L51" s="74"/>
      <c r="M51" s="74"/>
      <c r="N51" s="74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74"/>
      <c r="K52" s="74"/>
      <c r="L52" s="74"/>
      <c r="M52" s="74"/>
      <c r="N52" s="74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74"/>
      <c r="K53" s="74"/>
      <c r="L53" s="74"/>
      <c r="M53" s="74"/>
      <c r="N53" s="74"/>
      <c r="O53" s="74"/>
    </row>
    <row r="54" spans="1:1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</sheetData>
  <sheetProtection password="9E19" sheet="1" objects="1" scenarios="1"/>
  <mergeCells count="68">
    <mergeCell ref="J1:N1"/>
    <mergeCell ref="A39:H39"/>
    <mergeCell ref="A40:H40"/>
    <mergeCell ref="A3:H3"/>
    <mergeCell ref="A29:D29"/>
    <mergeCell ref="A25:C25"/>
    <mergeCell ref="A26:C26"/>
    <mergeCell ref="E18:F18"/>
    <mergeCell ref="E21:F21"/>
    <mergeCell ref="A9:H9"/>
    <mergeCell ref="A10:B10"/>
    <mergeCell ref="A23:H23"/>
    <mergeCell ref="E17:F17"/>
    <mergeCell ref="E16:F16"/>
    <mergeCell ref="A11:H11"/>
    <mergeCell ref="A12:F12"/>
    <mergeCell ref="G12:H12"/>
    <mergeCell ref="E14:G15"/>
    <mergeCell ref="A14:B14"/>
    <mergeCell ref="A13:H13"/>
    <mergeCell ref="A36:F36"/>
    <mergeCell ref="A30:C30"/>
    <mergeCell ref="A31:C31"/>
    <mergeCell ref="A34:E34"/>
    <mergeCell ref="A32:C32"/>
    <mergeCell ref="A33:E33"/>
    <mergeCell ref="A38:F38"/>
    <mergeCell ref="A24:H24"/>
    <mergeCell ref="E19:F19"/>
    <mergeCell ref="E20:F20"/>
    <mergeCell ref="C20:D22"/>
    <mergeCell ref="E22:H22"/>
    <mergeCell ref="G36:H36"/>
    <mergeCell ref="E29:H32"/>
    <mergeCell ref="G33:H34"/>
    <mergeCell ref="A35:H35"/>
    <mergeCell ref="A1:H1"/>
    <mergeCell ref="A2:H2"/>
    <mergeCell ref="A4:H4"/>
    <mergeCell ref="C8:E8"/>
    <mergeCell ref="G8:H8"/>
    <mergeCell ref="A6:E6"/>
    <mergeCell ref="A7:H7"/>
    <mergeCell ref="E10:F10"/>
    <mergeCell ref="A46:H53"/>
    <mergeCell ref="G10:H10"/>
    <mergeCell ref="A27:H27"/>
    <mergeCell ref="E25:H26"/>
    <mergeCell ref="G37:H37"/>
    <mergeCell ref="G38:H38"/>
    <mergeCell ref="A37:F37"/>
    <mergeCell ref="A28:H28"/>
    <mergeCell ref="C14:D14"/>
    <mergeCell ref="J13:N13"/>
    <mergeCell ref="J9:N9"/>
    <mergeCell ref="J2:N2"/>
    <mergeCell ref="J3:N3"/>
    <mergeCell ref="J4:N4"/>
    <mergeCell ref="J5:N5"/>
    <mergeCell ref="J6:N6"/>
    <mergeCell ref="J7:N7"/>
    <mergeCell ref="J8:N8"/>
    <mergeCell ref="J10:N12"/>
    <mergeCell ref="J46:N46"/>
    <mergeCell ref="J47:N48"/>
    <mergeCell ref="J14:N36"/>
    <mergeCell ref="J37:N40"/>
    <mergeCell ref="J42:N45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H1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0.5" style="0" customWidth="1"/>
    <col min="5" max="5" width="10.83203125" style="0" customWidth="1"/>
    <col min="6" max="6" width="10.5" style="0" customWidth="1"/>
    <col min="7" max="8" width="10.83203125" style="0" customWidth="1"/>
    <col min="9" max="9" width="2.83203125" style="0" customWidth="1"/>
  </cols>
  <sheetData>
    <row r="1" spans="1:15" ht="15.75">
      <c r="A1" s="493" t="s">
        <v>46</v>
      </c>
      <c r="B1" s="493"/>
      <c r="C1" s="493"/>
      <c r="D1" s="493"/>
      <c r="E1" s="493"/>
      <c r="F1" s="493"/>
      <c r="G1" s="493"/>
      <c r="H1" s="493"/>
      <c r="I1" s="74"/>
      <c r="J1" s="292" t="str">
        <f>+'Ire Annuale'!J1:N1</f>
        <v>Versione 2.0   del 31/12/2005</v>
      </c>
      <c r="K1" s="293"/>
      <c r="L1" s="293"/>
      <c r="M1" s="293"/>
      <c r="N1" s="294"/>
      <c r="O1" s="74"/>
    </row>
    <row r="2" spans="1:15" ht="15.75">
      <c r="A2" s="525" t="str">
        <f>IF(Gen!A2&gt;0,Gen!A2," ")</f>
        <v>TRIBUNALE DI TERMINI IMERESE</v>
      </c>
      <c r="B2" s="525"/>
      <c r="C2" s="525"/>
      <c r="D2" s="525"/>
      <c r="E2" s="525"/>
      <c r="F2" s="525"/>
      <c r="G2" s="525"/>
      <c r="H2" s="525"/>
      <c r="I2" s="74"/>
      <c r="J2" s="473" t="s">
        <v>195</v>
      </c>
      <c r="K2" s="473"/>
      <c r="L2" s="473"/>
      <c r="M2" s="473"/>
      <c r="N2" s="473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74" t="s">
        <v>92</v>
      </c>
      <c r="K4" s="475"/>
      <c r="L4" s="475"/>
      <c r="M4" s="475"/>
      <c r="N4" s="476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477"/>
      <c r="K5" s="478"/>
      <c r="L5" s="478"/>
      <c r="M5" s="478"/>
      <c r="N5" s="479"/>
      <c r="O5" s="74"/>
    </row>
    <row r="6" spans="1:15" ht="13.5">
      <c r="A6" s="311" t="s">
        <v>71</v>
      </c>
      <c r="B6" s="311"/>
      <c r="C6" s="311"/>
      <c r="D6" s="311"/>
      <c r="E6" s="312"/>
      <c r="F6" s="155" t="s">
        <v>163</v>
      </c>
      <c r="G6" s="156">
        <f>IF(Gen!G6&gt;0,Gen!G6," ")</f>
        <v>2005</v>
      </c>
      <c r="H6" s="77"/>
      <c r="I6" s="74"/>
      <c r="J6" s="477" t="s">
        <v>93</v>
      </c>
      <c r="K6" s="478"/>
      <c r="L6" s="478"/>
      <c r="M6" s="478"/>
      <c r="N6" s="479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480"/>
      <c r="K7" s="481"/>
      <c r="L7" s="481"/>
      <c r="M7" s="481"/>
      <c r="N7" s="482"/>
      <c r="O7" s="74"/>
    </row>
    <row r="8" spans="1:15" ht="16.5" thickBot="1">
      <c r="A8" s="79" t="s">
        <v>49</v>
      </c>
      <c r="B8" s="78" t="str">
        <f>IF(Gen!B8&gt;0,Gen!B8," ")</f>
        <v>C1</v>
      </c>
      <c r="C8" s="526" t="str">
        <f>IF(Gen!C8&gt;0,Gen!C8," ")</f>
        <v> </v>
      </c>
      <c r="D8" s="526"/>
      <c r="E8" s="526"/>
      <c r="F8" s="78" t="s">
        <v>73</v>
      </c>
      <c r="G8" s="527" t="str">
        <f>IF(Gen!G8&gt;0,Gen!G8," ")</f>
        <v> </v>
      </c>
      <c r="H8" s="528"/>
      <c r="I8" s="74"/>
      <c r="J8" s="483" t="s">
        <v>94</v>
      </c>
      <c r="K8" s="484"/>
      <c r="L8" s="484"/>
      <c r="M8" s="484"/>
      <c r="N8" s="485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 customHeight="1">
      <c r="A10" s="508" t="s">
        <v>75</v>
      </c>
      <c r="B10" s="509"/>
      <c r="C10" s="99" t="str">
        <f>IF(Gen!C10&gt;0,Gen!C10," ")</f>
        <v> </v>
      </c>
      <c r="D10" s="79" t="s">
        <v>74</v>
      </c>
      <c r="E10" s="529" t="str">
        <f>IF(Gen!E10&gt;0,Gen!E10," ")</f>
        <v> </v>
      </c>
      <c r="F10" s="529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524">
        <f>IF(Gen!G12&gt;0,Gen!G12,0)</f>
        <v>0</v>
      </c>
      <c r="H12" s="524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519" t="s">
        <v>57</v>
      </c>
      <c r="B14" s="520"/>
      <c r="C14" s="336" t="s">
        <v>58</v>
      </c>
      <c r="D14" s="337"/>
      <c r="E14" s="513" t="s">
        <v>62</v>
      </c>
      <c r="F14" s="514"/>
      <c r="G14" s="515"/>
      <c r="H14" s="130"/>
      <c r="I14" s="74"/>
      <c r="J14" s="472" t="s">
        <v>182</v>
      </c>
      <c r="K14" s="472"/>
      <c r="L14" s="472"/>
      <c r="M14" s="472"/>
      <c r="N14" s="472"/>
      <c r="O14" s="74"/>
    </row>
    <row r="15" spans="1:15" ht="12.75">
      <c r="A15" s="115" t="s">
        <v>50</v>
      </c>
      <c r="B15" s="116"/>
      <c r="C15" s="124" t="s">
        <v>59</v>
      </c>
      <c r="D15" s="126"/>
      <c r="E15" s="516"/>
      <c r="F15" s="517"/>
      <c r="G15" s="518"/>
      <c r="H15" s="113"/>
      <c r="I15" s="74"/>
      <c r="J15" s="472"/>
      <c r="K15" s="472"/>
      <c r="L15" s="472"/>
      <c r="M15" s="472"/>
      <c r="N15" s="472"/>
      <c r="O15" s="74"/>
    </row>
    <row r="16" spans="1:15" ht="12.75">
      <c r="A16" s="117" t="s">
        <v>51</v>
      </c>
      <c r="B16" s="118"/>
      <c r="C16" s="125" t="s">
        <v>60</v>
      </c>
      <c r="D16" s="127"/>
      <c r="E16" s="510" t="s">
        <v>120</v>
      </c>
      <c r="F16" s="511"/>
      <c r="G16" s="132"/>
      <c r="H16" s="114" t="s">
        <v>129</v>
      </c>
      <c r="I16" s="74"/>
      <c r="J16" s="472"/>
      <c r="K16" s="472"/>
      <c r="L16" s="472"/>
      <c r="M16" s="472"/>
      <c r="N16" s="472"/>
      <c r="O16" s="74"/>
    </row>
    <row r="17" spans="1:15" ht="12.75">
      <c r="A17" s="117" t="s">
        <v>52</v>
      </c>
      <c r="B17" s="118"/>
      <c r="C17" s="125" t="s">
        <v>61</v>
      </c>
      <c r="D17" s="127"/>
      <c r="E17" s="499" t="s">
        <v>121</v>
      </c>
      <c r="F17" s="500"/>
      <c r="G17" s="133"/>
      <c r="H17" s="114" t="s">
        <v>130</v>
      </c>
      <c r="I17" s="74"/>
      <c r="J17" s="472"/>
      <c r="K17" s="472"/>
      <c r="L17" s="472"/>
      <c r="M17" s="472"/>
      <c r="N17" s="472"/>
      <c r="O17" s="74"/>
    </row>
    <row r="18" spans="1:15" ht="13.5" thickBot="1">
      <c r="A18" s="117" t="s">
        <v>53</v>
      </c>
      <c r="B18" s="118"/>
      <c r="C18" s="119" t="s">
        <v>119</v>
      </c>
      <c r="D18" s="128"/>
      <c r="E18" s="499" t="s">
        <v>122</v>
      </c>
      <c r="F18" s="500"/>
      <c r="G18" s="133"/>
      <c r="H18" s="114" t="s">
        <v>130</v>
      </c>
      <c r="I18" s="74"/>
      <c r="J18" s="472"/>
      <c r="K18" s="472"/>
      <c r="L18" s="472"/>
      <c r="M18" s="472"/>
      <c r="N18" s="472"/>
      <c r="O18" s="74"/>
    </row>
    <row r="19" spans="1:15" ht="12.75" customHeight="1" thickBot="1">
      <c r="A19" s="117" t="s">
        <v>54</v>
      </c>
      <c r="B19" s="118"/>
      <c r="C19" s="123" t="s">
        <v>56</v>
      </c>
      <c r="D19" s="129">
        <f>SUM(D15:D18)</f>
        <v>0</v>
      </c>
      <c r="E19" s="499" t="s">
        <v>124</v>
      </c>
      <c r="F19" s="500"/>
      <c r="G19" s="133"/>
      <c r="H19" s="114" t="s">
        <v>131</v>
      </c>
      <c r="I19" s="74"/>
      <c r="J19" s="472"/>
      <c r="K19" s="472"/>
      <c r="L19" s="472"/>
      <c r="M19" s="472"/>
      <c r="N19" s="472"/>
      <c r="O19" s="74"/>
    </row>
    <row r="20" spans="1:15" ht="12.75">
      <c r="A20" s="117" t="s">
        <v>55</v>
      </c>
      <c r="B20" s="118"/>
      <c r="C20" s="343"/>
      <c r="D20" s="343"/>
      <c r="E20" s="499" t="s">
        <v>125</v>
      </c>
      <c r="F20" s="500"/>
      <c r="G20" s="133"/>
      <c r="H20" s="114" t="s">
        <v>130</v>
      </c>
      <c r="I20" s="74"/>
      <c r="J20" s="472"/>
      <c r="K20" s="472"/>
      <c r="L20" s="472"/>
      <c r="M20" s="472"/>
      <c r="N20" s="472"/>
      <c r="O20" s="74"/>
    </row>
    <row r="21" spans="1:15" ht="13.5" thickBot="1">
      <c r="A21" s="119" t="s">
        <v>119</v>
      </c>
      <c r="B21" s="120"/>
      <c r="C21" s="343"/>
      <c r="D21" s="344"/>
      <c r="E21" s="522" t="s">
        <v>123</v>
      </c>
      <c r="F21" s="523"/>
      <c r="G21" s="134"/>
      <c r="H21" s="131" t="s">
        <v>15</v>
      </c>
      <c r="I21" s="74"/>
      <c r="J21" s="472"/>
      <c r="K21" s="472"/>
      <c r="L21" s="472"/>
      <c r="M21" s="472"/>
      <c r="N21" s="472"/>
      <c r="O21" s="74"/>
    </row>
    <row r="22" spans="1:15" ht="13.5" thickBot="1">
      <c r="A22" s="122" t="s">
        <v>56</v>
      </c>
      <c r="B22" s="121">
        <f>SUM(B15:B21)</f>
        <v>0</v>
      </c>
      <c r="C22" s="343"/>
      <c r="D22" s="344"/>
      <c r="E22" s="501"/>
      <c r="F22" s="501"/>
      <c r="G22" s="501"/>
      <c r="H22" s="501"/>
      <c r="I22" s="74"/>
      <c r="J22" s="472"/>
      <c r="K22" s="472"/>
      <c r="L22" s="472"/>
      <c r="M22" s="472"/>
      <c r="N22" s="472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472"/>
      <c r="K23" s="472"/>
      <c r="L23" s="472"/>
      <c r="M23" s="472"/>
      <c r="N23" s="472"/>
      <c r="O23" s="74"/>
    </row>
    <row r="24" spans="1:15" ht="13.5" customHeight="1">
      <c r="A24" s="448" t="s">
        <v>63</v>
      </c>
      <c r="B24" s="448"/>
      <c r="C24" s="448"/>
      <c r="D24" s="448"/>
      <c r="E24" s="448"/>
      <c r="F24" s="448"/>
      <c r="G24" s="448"/>
      <c r="H24" s="448"/>
      <c r="I24" s="74"/>
      <c r="J24" s="472"/>
      <c r="K24" s="472"/>
      <c r="L24" s="472"/>
      <c r="M24" s="472"/>
      <c r="N24" s="472"/>
      <c r="O24" s="74"/>
    </row>
    <row r="25" spans="1:15" ht="12.75">
      <c r="A25" s="305" t="s">
        <v>87</v>
      </c>
      <c r="B25" s="305"/>
      <c r="C25" s="305"/>
      <c r="D25" s="92">
        <f>IF(B22&gt;0,'Calcolo mensile'!P23,IF(G12&gt;0,'Calcolo mensile'!P23,0))</f>
        <v>0</v>
      </c>
      <c r="E25" s="327"/>
      <c r="F25" s="417"/>
      <c r="G25" s="417"/>
      <c r="H25" s="417"/>
      <c r="I25" s="74"/>
      <c r="J25" s="472"/>
      <c r="K25" s="472"/>
      <c r="L25" s="472"/>
      <c r="M25" s="472"/>
      <c r="N25" s="472"/>
      <c r="O25" s="74"/>
    </row>
    <row r="26" spans="1:15" ht="12.75">
      <c r="A26" s="305" t="s">
        <v>88</v>
      </c>
      <c r="B26" s="305"/>
      <c r="C26" s="305"/>
      <c r="D26" s="93">
        <f>IF(B22&gt;0,ROUND('Calcolo mensile'!R23/12,2),IF(G12&gt;0,ROUND('Calcolo mensile'!R23/12,2),0))</f>
        <v>0</v>
      </c>
      <c r="E26" s="327"/>
      <c r="F26" s="417"/>
      <c r="G26" s="417"/>
      <c r="H26" s="417"/>
      <c r="I26" s="74"/>
      <c r="J26" s="472"/>
      <c r="K26" s="472"/>
      <c r="L26" s="472"/>
      <c r="M26" s="472"/>
      <c r="N26" s="472"/>
      <c r="O26" s="74"/>
    </row>
    <row r="27" spans="1:15" ht="12.75">
      <c r="A27" s="417"/>
      <c r="B27" s="417"/>
      <c r="C27" s="417"/>
      <c r="D27" s="417"/>
      <c r="E27" s="417"/>
      <c r="F27" s="417"/>
      <c r="G27" s="417"/>
      <c r="H27" s="417"/>
      <c r="I27" s="74"/>
      <c r="J27" s="472"/>
      <c r="K27" s="472"/>
      <c r="L27" s="472"/>
      <c r="M27" s="472"/>
      <c r="N27" s="472"/>
      <c r="O27" s="74"/>
    </row>
    <row r="28" spans="1:15" ht="13.5">
      <c r="A28" s="492" t="s">
        <v>64</v>
      </c>
      <c r="B28" s="492"/>
      <c r="C28" s="492"/>
      <c r="D28" s="492"/>
      <c r="E28" s="492"/>
      <c r="F28" s="492"/>
      <c r="G28" s="492"/>
      <c r="H28" s="492"/>
      <c r="I28" s="74"/>
      <c r="J28" s="472"/>
      <c r="K28" s="472"/>
      <c r="L28" s="472"/>
      <c r="M28" s="472"/>
      <c r="N28" s="472"/>
      <c r="O28" s="74"/>
    </row>
    <row r="29" spans="1:15" ht="12.75">
      <c r="A29" s="521" t="s">
        <v>80</v>
      </c>
      <c r="B29" s="521"/>
      <c r="C29" s="521"/>
      <c r="D29" s="521"/>
      <c r="E29" s="503"/>
      <c r="F29" s="503"/>
      <c r="G29" s="503"/>
      <c r="H29" s="503"/>
      <c r="I29" s="74"/>
      <c r="J29" s="472"/>
      <c r="K29" s="472"/>
      <c r="L29" s="472"/>
      <c r="M29" s="472"/>
      <c r="N29" s="472"/>
      <c r="O29" s="74"/>
    </row>
    <row r="30" spans="1:15" ht="12.75">
      <c r="A30" s="506" t="s">
        <v>134</v>
      </c>
      <c r="B30" s="506"/>
      <c r="C30" s="506"/>
      <c r="D30" s="91">
        <f>ROUND('Calcolo mensile'!U23/12,2)</f>
        <v>0</v>
      </c>
      <c r="E30" s="503"/>
      <c r="F30" s="503"/>
      <c r="G30" s="503"/>
      <c r="H30" s="503"/>
      <c r="I30" s="74"/>
      <c r="J30" s="472"/>
      <c r="K30" s="472"/>
      <c r="L30" s="472"/>
      <c r="M30" s="472"/>
      <c r="N30" s="472"/>
      <c r="O30" s="74"/>
    </row>
    <row r="31" spans="1:15" ht="12.75">
      <c r="A31" s="506" t="s">
        <v>133</v>
      </c>
      <c r="B31" s="506"/>
      <c r="C31" s="506"/>
      <c r="D31" s="91">
        <f>ROUND('Calcolo mensile'!V23/12,2)</f>
        <v>0</v>
      </c>
      <c r="E31" s="503"/>
      <c r="F31" s="503"/>
      <c r="G31" s="503"/>
      <c r="H31" s="503"/>
      <c r="I31" s="74"/>
      <c r="J31" s="472"/>
      <c r="K31" s="472"/>
      <c r="L31" s="472"/>
      <c r="M31" s="472"/>
      <c r="N31" s="472"/>
      <c r="O31" s="74"/>
    </row>
    <row r="32" spans="1:15" ht="12.75">
      <c r="A32" s="507" t="s">
        <v>135</v>
      </c>
      <c r="B32" s="507"/>
      <c r="C32" s="507"/>
      <c r="D32" s="91">
        <f>SUM(D29:D31)</f>
        <v>0</v>
      </c>
      <c r="E32" s="503"/>
      <c r="F32" s="503"/>
      <c r="G32" s="503"/>
      <c r="H32" s="503"/>
      <c r="I32" s="74"/>
      <c r="J32" s="472"/>
      <c r="K32" s="472"/>
      <c r="L32" s="472"/>
      <c r="M32" s="472"/>
      <c r="N32" s="472"/>
      <c r="O32" s="74"/>
    </row>
    <row r="33" spans="1:15" ht="12.75">
      <c r="A33" s="506" t="s">
        <v>136</v>
      </c>
      <c r="B33" s="506"/>
      <c r="C33" s="506"/>
      <c r="D33" s="506"/>
      <c r="E33" s="506"/>
      <c r="F33" s="96">
        <f>IF(B22&gt;0,'Calcolo mensile'!Z23,IF(G12&gt;0,'Calcolo mensile'!Z23,0))</f>
        <v>0</v>
      </c>
      <c r="G33" s="504"/>
      <c r="H33" s="503"/>
      <c r="I33" s="74"/>
      <c r="J33" s="472"/>
      <c r="K33" s="472"/>
      <c r="L33" s="472"/>
      <c r="M33" s="472"/>
      <c r="N33" s="472"/>
      <c r="O33" s="74"/>
    </row>
    <row r="34" spans="1:15" ht="12.75">
      <c r="A34" s="506" t="s">
        <v>137</v>
      </c>
      <c r="B34" s="506"/>
      <c r="C34" s="506"/>
      <c r="D34" s="506"/>
      <c r="E34" s="506"/>
      <c r="F34" s="91">
        <f>ROUND('Calcolo mensile'!AB23/12,2)</f>
        <v>0</v>
      </c>
      <c r="G34" s="504"/>
      <c r="H34" s="503"/>
      <c r="I34" s="74"/>
      <c r="J34" s="472"/>
      <c r="K34" s="472"/>
      <c r="L34" s="472"/>
      <c r="M34" s="472"/>
      <c r="N34" s="472"/>
      <c r="O34" s="74"/>
    </row>
    <row r="35" spans="1:15" ht="12.75">
      <c r="A35" s="505"/>
      <c r="B35" s="505"/>
      <c r="C35" s="505"/>
      <c r="D35" s="505"/>
      <c r="E35" s="505"/>
      <c r="F35" s="505"/>
      <c r="G35" s="505"/>
      <c r="H35" s="505"/>
      <c r="I35" s="74"/>
      <c r="J35" s="472"/>
      <c r="K35" s="472"/>
      <c r="L35" s="472"/>
      <c r="M35" s="472"/>
      <c r="N35" s="472"/>
      <c r="O35" s="74"/>
    </row>
    <row r="36" spans="1:15" ht="12.75">
      <c r="A36" s="490" t="s">
        <v>89</v>
      </c>
      <c r="B36" s="490"/>
      <c r="C36" s="490"/>
      <c r="D36" s="490"/>
      <c r="E36" s="490"/>
      <c r="F36" s="491"/>
      <c r="G36" s="502">
        <f>+D26+F34</f>
        <v>0</v>
      </c>
      <c r="H36" s="502"/>
      <c r="I36" s="74"/>
      <c r="J36" s="472"/>
      <c r="K36" s="472"/>
      <c r="L36" s="472"/>
      <c r="M36" s="472"/>
      <c r="N36" s="472"/>
      <c r="O36" s="74"/>
    </row>
    <row r="37" spans="1:15" ht="13.5" customHeight="1" thickBot="1">
      <c r="A37" s="490" t="s">
        <v>86</v>
      </c>
      <c r="B37" s="490"/>
      <c r="C37" s="490"/>
      <c r="D37" s="490"/>
      <c r="E37" s="490"/>
      <c r="F37" s="491"/>
      <c r="G37" s="487">
        <f>IF(B22&gt;0,'Calcolo mensile'!AG23,IF(G12&gt;0,'Calcolo mensile'!AG23,0))</f>
        <v>0</v>
      </c>
      <c r="H37" s="487"/>
      <c r="I37" s="74"/>
      <c r="J37" s="472" t="s">
        <v>183</v>
      </c>
      <c r="K37" s="472"/>
      <c r="L37" s="472"/>
      <c r="M37" s="472"/>
      <c r="N37" s="472"/>
      <c r="O37" s="74"/>
    </row>
    <row r="38" spans="1:15" ht="16.5" thickBot="1">
      <c r="A38" s="490" t="s">
        <v>116</v>
      </c>
      <c r="B38" s="490"/>
      <c r="C38" s="490"/>
      <c r="D38" s="490"/>
      <c r="E38" s="490"/>
      <c r="F38" s="498"/>
      <c r="G38" s="488">
        <f>IF(B22&gt;0,'Calcolo mensile'!AH23,IF(G12&gt;0,'Calcolo mensile'!AH23,0))</f>
        <v>0</v>
      </c>
      <c r="H38" s="489"/>
      <c r="I38" s="74"/>
      <c r="J38" s="472"/>
      <c r="K38" s="472"/>
      <c r="L38" s="472"/>
      <c r="M38" s="472"/>
      <c r="N38" s="472"/>
      <c r="O38" s="74"/>
    </row>
    <row r="39" spans="1:15" ht="12.75">
      <c r="A39" s="505"/>
      <c r="B39" s="505"/>
      <c r="C39" s="505"/>
      <c r="D39" s="505"/>
      <c r="E39" s="505"/>
      <c r="F39" s="505"/>
      <c r="G39" s="505"/>
      <c r="H39" s="505"/>
      <c r="I39" s="74"/>
      <c r="J39" s="472"/>
      <c r="K39" s="472"/>
      <c r="L39" s="472"/>
      <c r="M39" s="472"/>
      <c r="N39" s="472"/>
      <c r="O39" s="74"/>
    </row>
    <row r="40" spans="1:15" ht="12.75">
      <c r="A40" s="298"/>
      <c r="B40" s="298"/>
      <c r="C40" s="298"/>
      <c r="D40" s="298"/>
      <c r="E40" s="298"/>
      <c r="F40" s="298"/>
      <c r="G40" s="298"/>
      <c r="H40" s="298"/>
      <c r="I40" s="74"/>
      <c r="J40" s="472"/>
      <c r="K40" s="472"/>
      <c r="L40" s="472"/>
      <c r="M40" s="472"/>
      <c r="N40" s="472"/>
      <c r="O40" s="74"/>
    </row>
    <row r="41" spans="1:15" ht="13.5">
      <c r="A41" s="533" t="s">
        <v>97</v>
      </c>
      <c r="B41" s="534"/>
      <c r="C41" s="534"/>
      <c r="D41" s="534"/>
      <c r="E41" s="534"/>
      <c r="F41" s="534"/>
      <c r="G41" s="534"/>
      <c r="H41" s="535"/>
      <c r="I41" s="74"/>
      <c r="J41" s="74"/>
      <c r="K41" s="74"/>
      <c r="L41" s="74"/>
      <c r="M41" s="74"/>
      <c r="N41" s="74"/>
      <c r="O41" s="74"/>
    </row>
    <row r="42" spans="1:15" ht="12.75">
      <c r="A42" s="530" t="s">
        <v>98</v>
      </c>
      <c r="B42" s="530" t="s">
        <v>99</v>
      </c>
      <c r="C42" s="538" t="s">
        <v>58</v>
      </c>
      <c r="D42" s="540" t="s">
        <v>33</v>
      </c>
      <c r="E42" s="541"/>
      <c r="F42" s="530" t="s">
        <v>100</v>
      </c>
      <c r="G42" s="540" t="s">
        <v>101</v>
      </c>
      <c r="H42" s="541"/>
      <c r="I42" s="74"/>
      <c r="J42" s="386" t="s">
        <v>167</v>
      </c>
      <c r="K42" s="386"/>
      <c r="L42" s="386"/>
      <c r="M42" s="386"/>
      <c r="N42" s="386"/>
      <c r="O42" s="74"/>
    </row>
    <row r="43" spans="1:15" ht="12.75">
      <c r="A43" s="531"/>
      <c r="B43" s="531"/>
      <c r="C43" s="539"/>
      <c r="D43" s="542"/>
      <c r="E43" s="543"/>
      <c r="F43" s="531">
        <v>10</v>
      </c>
      <c r="G43" s="542"/>
      <c r="H43" s="543"/>
      <c r="I43" s="74"/>
      <c r="J43" s="386"/>
      <c r="K43" s="386"/>
      <c r="L43" s="386"/>
      <c r="M43" s="386"/>
      <c r="N43" s="386"/>
      <c r="O43" s="74"/>
    </row>
    <row r="44" spans="1:15" ht="6.75" customHeight="1">
      <c r="A44" s="395"/>
      <c r="B44" s="396">
        <v>23</v>
      </c>
      <c r="C44" s="396"/>
      <c r="D44" s="544">
        <f>A44-C44</f>
        <v>0</v>
      </c>
      <c r="E44" s="544"/>
      <c r="F44" s="536">
        <f>ROUND(D44*B44%,2)</f>
        <v>0</v>
      </c>
      <c r="G44" s="537">
        <f>+D44-F44</f>
        <v>0</v>
      </c>
      <c r="H44" s="537"/>
      <c r="I44" s="74"/>
      <c r="J44" s="386"/>
      <c r="K44" s="386"/>
      <c r="L44" s="386"/>
      <c r="M44" s="386"/>
      <c r="N44" s="386"/>
      <c r="O44" s="74"/>
    </row>
    <row r="45" spans="1:15" ht="6.75" customHeight="1">
      <c r="A45" s="395"/>
      <c r="B45" s="396"/>
      <c r="C45" s="396"/>
      <c r="D45" s="544"/>
      <c r="E45" s="544"/>
      <c r="F45" s="536"/>
      <c r="G45" s="537"/>
      <c r="H45" s="537"/>
      <c r="I45" s="74"/>
      <c r="J45" s="386"/>
      <c r="K45" s="386"/>
      <c r="L45" s="386"/>
      <c r="M45" s="386"/>
      <c r="N45" s="386"/>
      <c r="O45" s="74"/>
    </row>
    <row r="46" spans="1:15" ht="12.75">
      <c r="A46" s="532"/>
      <c r="B46" s="532"/>
      <c r="C46" s="532"/>
      <c r="D46" s="532"/>
      <c r="E46" s="532"/>
      <c r="F46" s="532"/>
      <c r="G46" s="532"/>
      <c r="H46" s="532"/>
      <c r="I46" s="74"/>
      <c r="J46" s="363"/>
      <c r="K46" s="363"/>
      <c r="L46" s="363"/>
      <c r="M46" s="363"/>
      <c r="N46" s="363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440" t="s">
        <v>105</v>
      </c>
      <c r="K47" s="440"/>
      <c r="L47" s="440"/>
      <c r="M47" s="440"/>
      <c r="N47" s="440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440"/>
      <c r="K48" s="440"/>
      <c r="L48" s="440"/>
      <c r="M48" s="440"/>
      <c r="N48" s="440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74"/>
      <c r="K49" s="74"/>
      <c r="L49" s="74"/>
      <c r="M49" s="74"/>
      <c r="N49" s="74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74"/>
      <c r="K50" s="74"/>
      <c r="L50" s="74"/>
      <c r="M50" s="74"/>
      <c r="N50" s="74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74"/>
      <c r="K51" s="74"/>
      <c r="L51" s="74"/>
      <c r="M51" s="74"/>
      <c r="N51" s="74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74"/>
      <c r="K52" s="74"/>
      <c r="L52" s="74"/>
      <c r="M52" s="74"/>
      <c r="N52" s="74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74"/>
      <c r="K53" s="74"/>
      <c r="L53" s="74"/>
      <c r="M53" s="74"/>
      <c r="N53" s="74"/>
      <c r="O53" s="74"/>
    </row>
    <row r="54" spans="1:1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</sheetData>
  <sheetProtection password="9E19" sheet="1" objects="1" scenarios="1"/>
  <mergeCells count="81">
    <mergeCell ref="A44:A45"/>
    <mergeCell ref="B44:B45"/>
    <mergeCell ref="C44:C45"/>
    <mergeCell ref="D44:E45"/>
    <mergeCell ref="G44:H45"/>
    <mergeCell ref="C42:C43"/>
    <mergeCell ref="D42:E43"/>
    <mergeCell ref="F42:F43"/>
    <mergeCell ref="G42:H43"/>
    <mergeCell ref="J3:N3"/>
    <mergeCell ref="J4:N4"/>
    <mergeCell ref="J5:N5"/>
    <mergeCell ref="J14:N36"/>
    <mergeCell ref="J13:N13"/>
    <mergeCell ref="J9:N9"/>
    <mergeCell ref="A46:H53"/>
    <mergeCell ref="G10:H10"/>
    <mergeCell ref="A27:H27"/>
    <mergeCell ref="E25:H26"/>
    <mergeCell ref="G37:H37"/>
    <mergeCell ref="G38:H38"/>
    <mergeCell ref="A41:H41"/>
    <mergeCell ref="A37:F37"/>
    <mergeCell ref="A28:H28"/>
    <mergeCell ref="F44:F45"/>
    <mergeCell ref="A30:C30"/>
    <mergeCell ref="A1:H1"/>
    <mergeCell ref="A2:H2"/>
    <mergeCell ref="A4:H4"/>
    <mergeCell ref="C8:E8"/>
    <mergeCell ref="G8:H8"/>
    <mergeCell ref="A6:E6"/>
    <mergeCell ref="A7:H7"/>
    <mergeCell ref="E10:F10"/>
    <mergeCell ref="E16:F16"/>
    <mergeCell ref="A33:E33"/>
    <mergeCell ref="A13:H13"/>
    <mergeCell ref="A38:F38"/>
    <mergeCell ref="A24:H24"/>
    <mergeCell ref="E19:F19"/>
    <mergeCell ref="E20:F20"/>
    <mergeCell ref="C20:D22"/>
    <mergeCell ref="E22:H22"/>
    <mergeCell ref="G36:H36"/>
    <mergeCell ref="A36:F36"/>
    <mergeCell ref="A42:A43"/>
    <mergeCell ref="B42:B43"/>
    <mergeCell ref="A3:H3"/>
    <mergeCell ref="A29:D29"/>
    <mergeCell ref="A25:C25"/>
    <mergeCell ref="A26:C26"/>
    <mergeCell ref="E18:F18"/>
    <mergeCell ref="E21:F21"/>
    <mergeCell ref="A9:H9"/>
    <mergeCell ref="A10:B10"/>
    <mergeCell ref="A11:H11"/>
    <mergeCell ref="A12:F12"/>
    <mergeCell ref="G12:H12"/>
    <mergeCell ref="E14:G15"/>
    <mergeCell ref="C14:D14"/>
    <mergeCell ref="A14:B14"/>
    <mergeCell ref="A39:H39"/>
    <mergeCell ref="A40:H40"/>
    <mergeCell ref="A23:H23"/>
    <mergeCell ref="E17:F17"/>
    <mergeCell ref="E29:H32"/>
    <mergeCell ref="G33:H34"/>
    <mergeCell ref="A35:H35"/>
    <mergeCell ref="A31:C31"/>
    <mergeCell ref="A34:E34"/>
    <mergeCell ref="A32:C32"/>
    <mergeCell ref="J42:N45"/>
    <mergeCell ref="J46:N46"/>
    <mergeCell ref="J47:N48"/>
    <mergeCell ref="J1:N1"/>
    <mergeCell ref="J37:N40"/>
    <mergeCell ref="J6:N6"/>
    <mergeCell ref="J7:N7"/>
    <mergeCell ref="J8:N8"/>
    <mergeCell ref="J10:N12"/>
    <mergeCell ref="J2:N2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A1" sqref="A1:H1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1.66015625" style="0" customWidth="1"/>
    <col min="5" max="5" width="9.83203125" style="0" customWidth="1"/>
    <col min="6" max="6" width="11.66015625" style="0" customWidth="1"/>
    <col min="7" max="8" width="10.83203125" style="0" customWidth="1"/>
    <col min="9" max="9" width="1.83203125" style="0" customWidth="1"/>
  </cols>
  <sheetData>
    <row r="1" spans="1:15" ht="15">
      <c r="A1" s="588" t="s">
        <v>46</v>
      </c>
      <c r="B1" s="588"/>
      <c r="C1" s="588"/>
      <c r="D1" s="588"/>
      <c r="E1" s="588"/>
      <c r="F1" s="588"/>
      <c r="G1" s="588"/>
      <c r="H1" s="588"/>
      <c r="I1" s="74"/>
      <c r="J1" s="292" t="str">
        <f>+'Ire Annuale'!J1:N1</f>
        <v>Versione 2.0   del 31/12/2005</v>
      </c>
      <c r="K1" s="293"/>
      <c r="L1" s="293"/>
      <c r="M1" s="293"/>
      <c r="N1" s="294"/>
      <c r="O1" s="66"/>
    </row>
    <row r="2" spans="1:15" ht="15.75">
      <c r="A2" s="594" t="str">
        <f>IF(Gen!A2&gt;0,Gen!A2," ")</f>
        <v>TRIBUNALE DI TERMINI IMERESE</v>
      </c>
      <c r="B2" s="594"/>
      <c r="C2" s="594"/>
      <c r="D2" s="594"/>
      <c r="E2" s="594"/>
      <c r="F2" s="594"/>
      <c r="G2" s="594"/>
      <c r="H2" s="594"/>
      <c r="I2" s="74"/>
      <c r="J2" s="591" t="s">
        <v>175</v>
      </c>
      <c r="K2" s="591"/>
      <c r="L2" s="591"/>
      <c r="M2" s="591"/>
      <c r="N2" s="591"/>
      <c r="O2" s="66"/>
    </row>
    <row r="3" spans="1:15" ht="6" customHeight="1" thickBot="1">
      <c r="A3" s="593"/>
      <c r="B3" s="593"/>
      <c r="C3" s="593"/>
      <c r="D3" s="593"/>
      <c r="E3" s="593"/>
      <c r="F3" s="593"/>
      <c r="G3" s="593"/>
      <c r="H3" s="593"/>
      <c r="I3" s="74"/>
      <c r="J3" s="368"/>
      <c r="K3" s="368"/>
      <c r="L3" s="368"/>
      <c r="M3" s="368"/>
      <c r="N3" s="368"/>
      <c r="O3" s="66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19" t="s">
        <v>92</v>
      </c>
      <c r="K4" s="420"/>
      <c r="L4" s="420"/>
      <c r="M4" s="420"/>
      <c r="N4" s="421"/>
      <c r="O4" s="66"/>
    </row>
    <row r="5" spans="1:15" ht="6" customHeight="1">
      <c r="A5" s="165"/>
      <c r="B5" s="165"/>
      <c r="C5" s="165"/>
      <c r="D5" s="165"/>
      <c r="E5" s="165"/>
      <c r="F5" s="165"/>
      <c r="G5" s="165"/>
      <c r="H5" s="165"/>
      <c r="I5" s="74"/>
      <c r="J5" s="375"/>
      <c r="K5" s="376"/>
      <c r="L5" s="376"/>
      <c r="M5" s="376"/>
      <c r="N5" s="377"/>
      <c r="O5" s="66"/>
    </row>
    <row r="6" spans="1:15" ht="13.5">
      <c r="A6" s="585" t="s">
        <v>103</v>
      </c>
      <c r="B6" s="585"/>
      <c r="C6" s="585"/>
      <c r="D6" s="585"/>
      <c r="E6" s="586"/>
      <c r="F6" s="444">
        <f>IF(Gen!G6&gt;0,Gen!G6," ")</f>
        <v>2005</v>
      </c>
      <c r="G6" s="590"/>
      <c r="H6" s="167"/>
      <c r="I6" s="74"/>
      <c r="J6" s="427" t="s">
        <v>93</v>
      </c>
      <c r="K6" s="428"/>
      <c r="L6" s="428"/>
      <c r="M6" s="428"/>
      <c r="N6" s="429"/>
      <c r="O6" s="66"/>
    </row>
    <row r="7" spans="1:15" ht="3" customHeight="1">
      <c r="A7" s="584"/>
      <c r="B7" s="584"/>
      <c r="C7" s="584"/>
      <c r="D7" s="584"/>
      <c r="E7" s="584"/>
      <c r="F7" s="584"/>
      <c r="G7" s="584"/>
      <c r="H7" s="584"/>
      <c r="I7" s="74"/>
      <c r="J7" s="375"/>
      <c r="K7" s="376"/>
      <c r="L7" s="376"/>
      <c r="M7" s="376"/>
      <c r="N7" s="377"/>
      <c r="O7" s="66"/>
    </row>
    <row r="8" spans="1:15" ht="16.5" thickBot="1">
      <c r="A8" s="166" t="s">
        <v>49</v>
      </c>
      <c r="B8" s="168" t="str">
        <f>IF(Gen!B8&gt;0,Gen!B8," ")</f>
        <v>C1</v>
      </c>
      <c r="C8" s="589" t="str">
        <f>IF(Gen!C8&gt;0,Gen!C8," ")</f>
        <v> </v>
      </c>
      <c r="D8" s="589"/>
      <c r="E8" s="589"/>
      <c r="F8" s="168" t="s">
        <v>73</v>
      </c>
      <c r="G8" s="444" t="str">
        <f>IF(Gen!G8&gt;0,Gen!G8," ")</f>
        <v> </v>
      </c>
      <c r="H8" s="590"/>
      <c r="I8" s="74"/>
      <c r="J8" s="430" t="s">
        <v>94</v>
      </c>
      <c r="K8" s="431"/>
      <c r="L8" s="431"/>
      <c r="M8" s="431"/>
      <c r="N8" s="432"/>
      <c r="O8" s="66"/>
    </row>
    <row r="9" spans="1:15" ht="3" customHeight="1" thickTop="1">
      <c r="A9" s="584"/>
      <c r="B9" s="584"/>
      <c r="C9" s="584"/>
      <c r="D9" s="584"/>
      <c r="E9" s="584"/>
      <c r="F9" s="584"/>
      <c r="G9" s="584"/>
      <c r="H9" s="584"/>
      <c r="I9" s="74"/>
      <c r="J9" s="165"/>
      <c r="K9" s="165"/>
      <c r="L9" s="165"/>
      <c r="M9" s="165"/>
      <c r="N9" s="165"/>
      <c r="O9" s="66"/>
    </row>
    <row r="10" spans="1:15" ht="12.75">
      <c r="A10" s="585" t="s">
        <v>75</v>
      </c>
      <c r="B10" s="586"/>
      <c r="C10" s="88" t="str">
        <f>IF(Gen!C10&gt;0,Gen!C10," ")</f>
        <v> </v>
      </c>
      <c r="D10" s="166" t="s">
        <v>74</v>
      </c>
      <c r="E10" s="576" t="str">
        <f>IF(Gen!E10&gt;0,Gen!E10," ")</f>
        <v> </v>
      </c>
      <c r="F10" s="576"/>
      <c r="G10" s="583"/>
      <c r="H10" s="584"/>
      <c r="I10" s="74"/>
      <c r="J10" s="569" t="str">
        <f>IF($G$12&gt;0,'Calcolo Cong'!$A$45," ")</f>
        <v> </v>
      </c>
      <c r="K10" s="570"/>
      <c r="L10" s="570"/>
      <c r="M10" s="570"/>
      <c r="N10" s="570"/>
      <c r="O10" s="66"/>
    </row>
    <row r="11" spans="1:15" ht="6" customHeight="1">
      <c r="A11" s="471"/>
      <c r="B11" s="471"/>
      <c r="C11" s="471"/>
      <c r="D11" s="471"/>
      <c r="E11" s="471"/>
      <c r="F11" s="471"/>
      <c r="G11" s="471"/>
      <c r="H11" s="471"/>
      <c r="I11" s="74"/>
      <c r="J11" s="570"/>
      <c r="K11" s="570"/>
      <c r="L11" s="570"/>
      <c r="M11" s="570"/>
      <c r="N11" s="570"/>
      <c r="O11" s="66"/>
    </row>
    <row r="12" spans="1:15" ht="15">
      <c r="A12" s="317" t="s">
        <v>128</v>
      </c>
      <c r="B12" s="317"/>
      <c r="C12" s="317"/>
      <c r="D12" s="317"/>
      <c r="E12" s="317"/>
      <c r="F12" s="317"/>
      <c r="G12" s="524">
        <f>IF(Gen!G12&gt;0,Gen!G12,0)</f>
        <v>0</v>
      </c>
      <c r="H12" s="524"/>
      <c r="I12" s="74"/>
      <c r="J12" s="570"/>
      <c r="K12" s="570"/>
      <c r="L12" s="570"/>
      <c r="M12" s="570"/>
      <c r="N12" s="570"/>
      <c r="O12" s="66"/>
    </row>
    <row r="13" spans="1:15" ht="6" customHeight="1">
      <c r="A13" s="471"/>
      <c r="B13" s="471"/>
      <c r="C13" s="471"/>
      <c r="D13" s="471"/>
      <c r="E13" s="471"/>
      <c r="F13" s="471"/>
      <c r="G13" s="471"/>
      <c r="H13" s="471"/>
      <c r="I13" s="74"/>
      <c r="J13" s="592" t="s">
        <v>196</v>
      </c>
      <c r="K13" s="592"/>
      <c r="L13" s="592"/>
      <c r="M13" s="592"/>
      <c r="N13" s="592"/>
      <c r="O13" s="66"/>
    </row>
    <row r="14" spans="1:15" ht="12.75" customHeight="1">
      <c r="A14" s="572" t="s">
        <v>57</v>
      </c>
      <c r="B14" s="573"/>
      <c r="C14" s="444" t="s">
        <v>58</v>
      </c>
      <c r="D14" s="445"/>
      <c r="E14" s="579" t="s">
        <v>62</v>
      </c>
      <c r="F14" s="579"/>
      <c r="G14" s="579"/>
      <c r="H14" s="579"/>
      <c r="I14" s="74"/>
      <c r="J14" s="592"/>
      <c r="K14" s="592"/>
      <c r="L14" s="592"/>
      <c r="M14" s="592"/>
      <c r="N14" s="592"/>
      <c r="O14" s="66"/>
    </row>
    <row r="15" spans="1:15" ht="12.75">
      <c r="A15" s="86" t="s">
        <v>50</v>
      </c>
      <c r="B15" s="91">
        <f>+Gen!B15+Feb!B15+Mar!B15+Apr!B15+Mag!B15+Giu!B15+Lug!B15+Ago!B15+Set!B15+Ott!B15+Nov!B15+Dic!B15</f>
        <v>0</v>
      </c>
      <c r="C15" s="88" t="s">
        <v>59</v>
      </c>
      <c r="D15" s="158">
        <f>+Gen!D15+Feb!D15+Mar!D15+Apr!D15+Mag!D15+Giu!D15+Lug!D15+Ago!D15+Set!D15+Ott!D15+Nov!D15+Dic!D15+Dic!C44</f>
        <v>0</v>
      </c>
      <c r="E15" s="579"/>
      <c r="F15" s="579"/>
      <c r="G15" s="579"/>
      <c r="H15" s="85" t="s">
        <v>76</v>
      </c>
      <c r="I15" s="74"/>
      <c r="J15" s="592"/>
      <c r="K15" s="592"/>
      <c r="L15" s="592"/>
      <c r="M15" s="592"/>
      <c r="N15" s="592"/>
      <c r="O15" s="66"/>
    </row>
    <row r="16" spans="1:15" ht="12.75">
      <c r="A16" s="86" t="s">
        <v>51</v>
      </c>
      <c r="B16" s="91">
        <f>+Gen!B16+Feb!B16+Mar!B16+Apr!B16+Mag!B16+Giu!B16+Lug!B16+Ago!B16+Set!B16+Ott!B16+Nov!B16+Dic!B16</f>
        <v>0</v>
      </c>
      <c r="C16" s="88" t="s">
        <v>60</v>
      </c>
      <c r="D16" s="158">
        <f>+Gen!D16+Feb!D16+Mar!D16+Apr!D16+Mag!D16+Giu!D16+Lug!D16+Ago!D16+Set!D16+Ott!D16+Nov!D16+Dic!D16</f>
        <v>0</v>
      </c>
      <c r="E16" s="571" t="s">
        <v>120</v>
      </c>
      <c r="F16" s="571"/>
      <c r="G16" s="85" t="str">
        <f>IF(H16&gt;0,"si","no")</f>
        <v>no</v>
      </c>
      <c r="H16" s="159">
        <f>IF(Gen!G16="si",1,0)+IF(Feb!G16="si",1,0)+IF(Mar!G16="si",1,0)+IF(Apr!G16="si",1,0)+IF(Mag!G16="si",1,0)+IF(Giu!G16="si",1,0)+IF(Lug!G16="si",1,0)+IF(Ago!G16="si",1,0)+IF(Set!G16="si",1,0)+IF(Ott!G16="si",1,0)+IF(Nov!G16="si",1,0)+IF(Dic!G16="si",1,0)</f>
        <v>0</v>
      </c>
      <c r="I16" s="74"/>
      <c r="J16" s="592"/>
      <c r="K16" s="592"/>
      <c r="L16" s="592"/>
      <c r="M16" s="592"/>
      <c r="N16" s="592"/>
      <c r="O16" s="66"/>
    </row>
    <row r="17" spans="1:15" ht="12.75">
      <c r="A17" s="86" t="s">
        <v>52</v>
      </c>
      <c r="B17" s="91">
        <f>+Gen!B17+Feb!B17+Mar!B17+Apr!B17+Mag!B17+Giu!B17+Lug!B17+Ago!B17+Set!B17+Ott!B17+Nov!B17+Dic!B17</f>
        <v>0</v>
      </c>
      <c r="C17" s="88" t="s">
        <v>61</v>
      </c>
      <c r="D17" s="158">
        <f>+Gen!D17+Feb!D17+Mar!D17+Apr!D17+Mag!D17+Giu!D17+Lug!D17+Ago!D17+Set!D17+Ott!D17+Nov!D17+Dic!D17</f>
        <v>0</v>
      </c>
      <c r="E17" s="571" t="s">
        <v>121</v>
      </c>
      <c r="F17" s="571"/>
      <c r="G17" s="162">
        <f>IF((Gen!G17+Feb!G17+Mar!G17+Apr!G17+Mag!G17+Giu!G17+Lug!G17+Ago!G17+Set!G17+Ott!G17+Nov!G17+Dic!G17)&gt;0,ROUND((Gen!G17+Feb!G17+Mar!G17+Apr!G17+Mag!G17+Giu!G17+Lug!G17+Ago!G17+Set!G17+Ott!G17+Nov!G17+Dic!G17)/(IF(Gen!G17&gt;0,1,0)+IF(Feb!G17&gt;0,1,0)+IF(Mar!G17&gt;0,1,0)+IF(Apr!G17&gt;0,1,0)+IF(Mag!G17&gt;0,1,0)+IF(Giu!G17&gt;0,1,0)+IF(Lug!G17&gt;0,1,0)+IF(Ago!G17&gt;0,1,0)+IF(Set!G17&gt;0,1,0)+IF(Ott!G17&gt;0,1,0)+IF(Nov!G17&gt;0,1,0)+IF(Dic!G17&gt;0,1,0)),8),0)</f>
        <v>0</v>
      </c>
      <c r="H17" s="159">
        <f>IF(Gen!G17&gt;0,1,0)+IF(Feb!G17&gt;0,1,0)+IF(Mar!G17&gt;0,1,0)+IF(Apr!G17&gt;0,1,0)+IF(Mag!G17&gt;0,1,0)+IF(Giu!G17&gt;0,1,0)+IF(Lug!G17&gt;0,1,0)+IF(Ago!G17&gt;0,1,0)+IF(Set!G17&gt;0,1,0)+IF(Ott!G17&gt;0,1,0)+IF(Nov!G17&gt;0,1,0)+IF(Dic!G17&gt;0,1,0)</f>
        <v>0</v>
      </c>
      <c r="I17" s="74"/>
      <c r="J17" s="592"/>
      <c r="K17" s="592"/>
      <c r="L17" s="592"/>
      <c r="M17" s="592"/>
      <c r="N17" s="592"/>
      <c r="O17" s="66"/>
    </row>
    <row r="18" spans="1:15" ht="12.75">
      <c r="A18" s="86" t="s">
        <v>53</v>
      </c>
      <c r="B18" s="91">
        <f>+Gen!B18+Feb!B18+Mar!B18+Apr!B18+Mag!B18+Giu!B18+Lug!B18+Ago!B18+Set!B18+Ott!B18+Nov!B18+Dic!B18</f>
        <v>0</v>
      </c>
      <c r="C18" s="88" t="str">
        <f>+Dic!C18</f>
        <v>Eventuali</v>
      </c>
      <c r="D18" s="158">
        <f>+Gen!D18+Feb!D18+Mar!D18+Apr!D18+Mag!D18+Giu!D18+Lug!D18+Ago!D18+Set!D18+Ott!D18+Nov!D18+Dic!D18</f>
        <v>0</v>
      </c>
      <c r="E18" s="571" t="s">
        <v>122</v>
      </c>
      <c r="F18" s="571"/>
      <c r="G18" s="162">
        <f>IF((Gen!G18+Feb!G18+Mar!G18+Apr!G18+Mag!G18+Giu!G18+Lug!G18+Ago!G18+Set!G18+Ott!G18+Nov!G18+Dic!G18)&gt;0,ROUND((Gen!G18+Feb!G18+Mar!G18+Apr!G18+Mag!G18+Giu!G18+Lug!G18+Ago!G18+Set!G18+Ott!G18+Nov!G18+Dic!G18)/(IF(Gen!G18&gt;0,1,0)+IF(Feb!G18&gt;0,1,0)+IF(Mar!G18&gt;0,1,0)+IF(Apr!G18&gt;0,1,0)+IF(Mag!G18&gt;0,1,0)+IF(Giu!G18&gt;0,1,0)+IF(Lug!G18&gt;0,1,0)+IF(Ago!G18&gt;0,1,0)+IF(Set!G18&gt;0,1,0)+IF(Ott!G18&gt;0,1,0)+IF(Nov!G18&gt;0,1,0)+IF(Dic!G18&gt;0,1,0)),6),0)</f>
        <v>0</v>
      </c>
      <c r="H18" s="159">
        <f>IF(Gen!G18&gt;0,1,0)+IF(Feb!G18&gt;0,1,0)+IF(Mar!G18&gt;0,1,0)+IF(Apr!G18&gt;0,1,0)+IF(Mag!G18&gt;0,1,0)+IF(Giu!G18&gt;0,1,0)+IF(Lug!G18&gt;0,1,0)+IF(Ago!G18&gt;0,1,0)+IF(Set!G18&gt;0,1,0)+IF(Ott!G18&gt;0,1,0)+IF(Nov!G18&gt;0,1,0)+IF(Dic!G18&gt;0,1,0)</f>
        <v>0</v>
      </c>
      <c r="I18" s="74"/>
      <c r="J18" s="169"/>
      <c r="K18" s="169"/>
      <c r="L18" s="169"/>
      <c r="M18" s="169"/>
      <c r="N18" s="169"/>
      <c r="O18" s="66"/>
    </row>
    <row r="19" spans="1:15" ht="12.75">
      <c r="A19" s="86" t="s">
        <v>54</v>
      </c>
      <c r="B19" s="91">
        <f>+Gen!B19+Feb!B19+Mar!B19+Apr!B19+Mag!B19+Giu!B19+Lug!B19+Ago!B19+Set!B19+Ott!B19+Nov!B19+Dic!B19</f>
        <v>0</v>
      </c>
      <c r="C19" s="82" t="s">
        <v>177</v>
      </c>
      <c r="D19" s="87"/>
      <c r="E19" s="571" t="s">
        <v>124</v>
      </c>
      <c r="F19" s="571"/>
      <c r="G19" s="162">
        <f>IF(IF(Gen!G19="si",1,0)+IF(Feb!G19="si",1,0)+IF(Mar!G19="si",1,0)+IF(Apr!G19="si",1,0)+IF(Mag!G19="si",1,0)+IF(Giu!G19="si",1,0)+IF(Lug!G19="si",1,0)+IF(Ago!G19="si",1,0)+IF(Set!G19="si",1,0)+IF(Ott!G19="si",1,0)+IF(Nov!G19="si",1,0)+IF(Dic!G19="si",1,0)&gt;0,"si",0)</f>
        <v>0</v>
      </c>
      <c r="H19" s="159">
        <f>IF(Gen!G19="si",1,0)+IF(Feb!G19="si",1,0)+IF(Mar!G19="si",1,0)+IF(Apr!G19="si",1,0)+IF(Mag!G19="si",1,0)+IF(Giu!G19="si",1,0)+IF(Lug!G19="si",1,0)+IF(Ago!G19="si",1,0)+IF(Set!G19="si",1,0)+IF(Ott!G19="si",1,0)+IF(Nov!G19="si",1,0)+IF(Dic!G19="si",1,0)</f>
        <v>0</v>
      </c>
      <c r="I19" s="74"/>
      <c r="J19" s="169"/>
      <c r="K19" s="169"/>
      <c r="L19" s="169"/>
      <c r="M19" s="169"/>
      <c r="N19" s="169"/>
      <c r="O19" s="66"/>
    </row>
    <row r="20" spans="1:15" ht="12.75">
      <c r="A20" s="86" t="s">
        <v>106</v>
      </c>
      <c r="B20" s="157">
        <f>+Dic!A44</f>
        <v>0</v>
      </c>
      <c r="C20" s="89" t="s">
        <v>56</v>
      </c>
      <c r="D20" s="110">
        <f>SUM(D15:D19)</f>
        <v>0</v>
      </c>
      <c r="E20" s="571" t="s">
        <v>125</v>
      </c>
      <c r="F20" s="571"/>
      <c r="G20" s="162">
        <f>IF((Gen!G20+Feb!G20+Mar!G20+Apr!G20+Mag!G20+Giu!G20+Lug!G20+Ago!G20+Set!G20+Ott!G20+Nov!G20+Dic!G20)&gt;0,ROUND((Gen!G20+Feb!G20+Mar!G20+Apr!G20+Mag!G20+Giu!G20+Lug!G20+Ago!G20+Set!G20+Ott!G20+Nov!G20+Dic!G20)/(IF(Gen!G20&gt;0,1,0)+IF(Feb!G20&gt;0,1,0)+IF(Mar!G20&gt;0,1,0)+IF(Apr!G20&gt;0,1,0)+IF(Mag!G20&gt;0,1,0)+IF(Giu!G20&gt;0,1,0)+IF(Lug!G20&gt;0,1,0)+IF(Ago!G20&gt;0,1,0)+IF(Set!G20&gt;0,1,0)+IF(Ott!G20&gt;0,1,0)+IF(Nov!G20&gt;0,1,0)+IF(Dic!G20&gt;0,1,0)),6),0)</f>
        <v>0</v>
      </c>
      <c r="H20" s="159">
        <f>IF(Gen!G20&gt;0,1,0)+IF(Feb!G20&gt;0,1,0)+IF(Mar!G20&gt;0,1,0)+IF(Apr!G20&gt;0,1,0)+IF(Mag!G20&gt;0,1,0)+IF(Giu!G20&gt;0,1,0)+IF(Lug!G20&gt;0,1,0)+IF(Ago!G20&gt;0,1,0)+IF(Set!G20&gt;0,1,0)+IF(Ott!G20&gt;0,1,0)+IF(Nov!G20&gt;0,1,0)+IF(Dic!G20&gt;0,1,0)</f>
        <v>0</v>
      </c>
      <c r="I20" s="74"/>
      <c r="J20" s="440" t="s">
        <v>105</v>
      </c>
      <c r="K20" s="440"/>
      <c r="L20" s="440"/>
      <c r="M20" s="440"/>
      <c r="N20" s="440"/>
      <c r="O20" s="66"/>
    </row>
    <row r="21" spans="1:15" ht="12.75">
      <c r="A21" s="86" t="s">
        <v>55</v>
      </c>
      <c r="B21" s="91">
        <f>+Gen!B20+Feb!B20+Mar!B20+Apr!B20+Mag!B20+Giu!B20+Lug!B20+Ago!B20+Set!B20+Ott!B20+Nov!B20+Dic!B20</f>
        <v>0</v>
      </c>
      <c r="C21" s="414"/>
      <c r="D21" s="415"/>
      <c r="E21" s="571" t="s">
        <v>123</v>
      </c>
      <c r="F21" s="571"/>
      <c r="G21" s="159">
        <f>IF((Gen!G21+Feb!G21+Mar!G21+Apr!G21+Mag!G21+Giu!G21+Lug!G21+Ago!G21+Set!G21+Ott!G21+Nov!G21+Dic!G21)&gt;0,ROUND((Gen!G21+Feb!G21+Mar!G21+Apr!G21+Mag!G21+Giu!G21+Lug!G21+Ago!G21+Set!G21+Ott!G21+Nov!G21+Dic!G21)/(IF(Gen!G21&gt;0,1,0)+IF(Feb!G21&gt;0,1,0)+IF(Mar!G21&gt;0,1,0)+IF(Apr!G21&gt;0,1,0)+IF(Mag!G21&gt;0,1,0)+IF(Giu!G21&gt;0,1,0)+IF(Lug!G21&gt;0,1,0)+IF(Ago!G21&gt;0,1,0)+IF(Set!G21&gt;0,1,0)+IF(Ott!G21&gt;0,1,0)+IF(Nov!G21&gt;0,1,0)+IF(Dic!G21&gt;0,1,0)),1),0)</f>
        <v>0</v>
      </c>
      <c r="H21" s="111" t="s">
        <v>15</v>
      </c>
      <c r="I21" s="74"/>
      <c r="J21" s="440"/>
      <c r="K21" s="440"/>
      <c r="L21" s="440"/>
      <c r="M21" s="440"/>
      <c r="N21" s="440"/>
      <c r="O21" s="66"/>
    </row>
    <row r="22" spans="1:15" ht="12.75">
      <c r="A22" s="86" t="str">
        <f>+Dic!A21</f>
        <v>Eventuali</v>
      </c>
      <c r="B22" s="91">
        <f>+Gen!B21+Feb!B21+Mar!B21+Apr!B21+Mag!B21+Giu!B21+Lug!B21+Ago!B21+Set!B21+Ott!B21+Nov!B21+Dic!B21</f>
        <v>0</v>
      </c>
      <c r="C22" s="416"/>
      <c r="D22" s="344"/>
      <c r="E22" s="581"/>
      <c r="F22" s="581"/>
      <c r="G22" s="581"/>
      <c r="H22" s="582"/>
      <c r="I22" s="74"/>
      <c r="J22" s="147"/>
      <c r="K22" s="147"/>
      <c r="L22" s="147"/>
      <c r="M22" s="147"/>
      <c r="N22" s="147"/>
      <c r="O22" s="66"/>
    </row>
    <row r="23" spans="1:15" ht="12.75">
      <c r="A23" s="82" t="s">
        <v>177</v>
      </c>
      <c r="B23" s="87"/>
      <c r="C23" s="416"/>
      <c r="D23" s="344"/>
      <c r="E23" s="109"/>
      <c r="F23" s="109"/>
      <c r="G23" s="109"/>
      <c r="H23" s="109"/>
      <c r="I23" s="74"/>
      <c r="J23" s="147"/>
      <c r="K23" s="147"/>
      <c r="L23" s="147"/>
      <c r="M23" s="147"/>
      <c r="N23" s="147"/>
      <c r="O23" s="66"/>
    </row>
    <row r="24" spans="1:15" ht="12.75">
      <c r="A24" s="90" t="s">
        <v>56</v>
      </c>
      <c r="B24" s="91">
        <f>SUM(B15:B23)</f>
        <v>0</v>
      </c>
      <c r="C24" s="416"/>
      <c r="D24" s="344"/>
      <c r="E24" s="109"/>
      <c r="F24" s="109"/>
      <c r="G24" s="109"/>
      <c r="H24" s="109"/>
      <c r="I24" s="74"/>
      <c r="J24" s="147"/>
      <c r="K24" s="147"/>
      <c r="L24" s="147"/>
      <c r="M24" s="147"/>
      <c r="N24" s="147"/>
      <c r="O24" s="66"/>
    </row>
    <row r="25" spans="1:15" ht="6" customHeight="1">
      <c r="A25" s="313"/>
      <c r="B25" s="313"/>
      <c r="C25" s="313"/>
      <c r="D25" s="313"/>
      <c r="E25" s="313"/>
      <c r="F25" s="313"/>
      <c r="G25" s="313"/>
      <c r="H25" s="313"/>
      <c r="I25" s="74"/>
      <c r="J25" s="147"/>
      <c r="K25" s="147"/>
      <c r="L25" s="147"/>
      <c r="M25" s="147"/>
      <c r="N25" s="147"/>
      <c r="O25" s="66"/>
    </row>
    <row r="26" spans="1:15" ht="13.5">
      <c r="A26" s="448" t="s">
        <v>63</v>
      </c>
      <c r="B26" s="448"/>
      <c r="C26" s="448"/>
      <c r="D26" s="448"/>
      <c r="E26" s="448"/>
      <c r="F26" s="448"/>
      <c r="G26" s="448"/>
      <c r="H26" s="448"/>
      <c r="I26" s="74"/>
      <c r="J26" s="147"/>
      <c r="K26" s="147"/>
      <c r="L26" s="147"/>
      <c r="M26" s="147"/>
      <c r="N26" s="147"/>
      <c r="O26" s="66"/>
    </row>
    <row r="27" spans="1:15" ht="12.75">
      <c r="A27" s="305" t="s">
        <v>87</v>
      </c>
      <c r="B27" s="305"/>
      <c r="C27" s="411"/>
      <c r="D27" s="92">
        <f>IF(B24&gt;0,'Calcolo Cong'!L11,IF(G12&gt;0,'Calcolo Cong'!L11,0))</f>
        <v>0</v>
      </c>
      <c r="E27" s="327"/>
      <c r="F27" s="325"/>
      <c r="G27" s="325"/>
      <c r="H27" s="325"/>
      <c r="I27" s="74"/>
      <c r="J27" s="147"/>
      <c r="K27" s="147"/>
      <c r="L27" s="147"/>
      <c r="M27" s="147"/>
      <c r="N27" s="147"/>
      <c r="O27" s="66"/>
    </row>
    <row r="28" spans="1:15" ht="12.75">
      <c r="A28" s="305" t="s">
        <v>88</v>
      </c>
      <c r="B28" s="305"/>
      <c r="C28" s="411"/>
      <c r="D28" s="93">
        <f>IF(B24&gt;0,'Calcolo Cong'!N11,IF(G12&gt;0,'Calcolo Cong'!N11,0))</f>
        <v>0</v>
      </c>
      <c r="E28" s="327"/>
      <c r="F28" s="325"/>
      <c r="G28" s="325"/>
      <c r="H28" s="325"/>
      <c r="I28" s="74"/>
      <c r="J28" s="147"/>
      <c r="K28" s="147"/>
      <c r="L28" s="147"/>
      <c r="M28" s="147"/>
      <c r="N28" s="147"/>
      <c r="O28" s="66"/>
    </row>
    <row r="29" spans="1:15" ht="12.75">
      <c r="A29" s="417"/>
      <c r="B29" s="417"/>
      <c r="C29" s="417"/>
      <c r="D29" s="417"/>
      <c r="E29" s="417"/>
      <c r="F29" s="417"/>
      <c r="G29" s="417"/>
      <c r="H29" s="417"/>
      <c r="I29" s="74"/>
      <c r="J29" s="147"/>
      <c r="K29" s="147"/>
      <c r="L29" s="147"/>
      <c r="M29" s="147"/>
      <c r="N29" s="147"/>
      <c r="O29" s="66"/>
    </row>
    <row r="30" spans="1:15" ht="13.5">
      <c r="A30" s="492" t="s">
        <v>64</v>
      </c>
      <c r="B30" s="492"/>
      <c r="C30" s="492"/>
      <c r="D30" s="492"/>
      <c r="E30" s="492"/>
      <c r="F30" s="492"/>
      <c r="G30" s="492"/>
      <c r="H30" s="492"/>
      <c r="I30" s="74"/>
      <c r="J30" s="147"/>
      <c r="K30" s="147"/>
      <c r="L30" s="147"/>
      <c r="M30" s="147"/>
      <c r="N30" s="147"/>
      <c r="O30" s="66"/>
    </row>
    <row r="31" spans="1:15" ht="12.75">
      <c r="A31" s="521" t="s">
        <v>80</v>
      </c>
      <c r="B31" s="521"/>
      <c r="C31" s="521"/>
      <c r="D31" s="521"/>
      <c r="E31" s="503"/>
      <c r="F31" s="503"/>
      <c r="G31" s="503"/>
      <c r="H31" s="503"/>
      <c r="I31" s="74"/>
      <c r="J31" s="147"/>
      <c r="K31" s="147"/>
      <c r="L31" s="147"/>
      <c r="M31" s="147"/>
      <c r="N31" s="147"/>
      <c r="O31" s="66"/>
    </row>
    <row r="32" spans="1:15" ht="12.75">
      <c r="A32" s="506" t="s">
        <v>81</v>
      </c>
      <c r="B32" s="506"/>
      <c r="C32" s="578"/>
      <c r="D32" s="91">
        <f>+'Calcolo Cong'!C16</f>
        <v>0</v>
      </c>
      <c r="E32" s="503"/>
      <c r="F32" s="503"/>
      <c r="G32" s="503"/>
      <c r="H32" s="503"/>
      <c r="I32" s="74"/>
      <c r="J32" s="147"/>
      <c r="K32" s="147"/>
      <c r="L32" s="147"/>
      <c r="M32" s="147"/>
      <c r="N32" s="147"/>
      <c r="O32" s="66"/>
    </row>
    <row r="33" spans="1:15" ht="12.75">
      <c r="A33" s="506" t="s">
        <v>82</v>
      </c>
      <c r="B33" s="506"/>
      <c r="C33" s="578"/>
      <c r="D33" s="91">
        <f>+'Calcolo Cong'!H16</f>
        <v>0</v>
      </c>
      <c r="E33" s="503"/>
      <c r="F33" s="503"/>
      <c r="G33" s="503"/>
      <c r="H33" s="503"/>
      <c r="I33" s="74"/>
      <c r="J33" s="147"/>
      <c r="K33" s="147"/>
      <c r="L33" s="147"/>
      <c r="M33" s="147"/>
      <c r="N33" s="147"/>
      <c r="O33" s="66"/>
    </row>
    <row r="34" spans="1:15" ht="12.75">
      <c r="A34" s="507" t="s">
        <v>83</v>
      </c>
      <c r="B34" s="507"/>
      <c r="C34" s="580"/>
      <c r="D34" s="91">
        <f>SUM(D31:D33)</f>
        <v>0</v>
      </c>
      <c r="E34" s="503"/>
      <c r="F34" s="503"/>
      <c r="G34" s="503"/>
      <c r="H34" s="503"/>
      <c r="I34" s="74"/>
      <c r="J34" s="147"/>
      <c r="K34" s="147"/>
      <c r="L34" s="147"/>
      <c r="M34" s="147"/>
      <c r="N34" s="147"/>
      <c r="O34" s="66"/>
    </row>
    <row r="35" spans="1:15" ht="12.75">
      <c r="A35" s="506" t="s">
        <v>84</v>
      </c>
      <c r="B35" s="506"/>
      <c r="C35" s="506"/>
      <c r="D35" s="506"/>
      <c r="E35" s="578"/>
      <c r="F35" s="96">
        <f>IF(B24&gt;0,'Calcolo Cong'!L16,IF(G12&gt;0,'Calcolo Cong'!L16,0))</f>
        <v>0</v>
      </c>
      <c r="G35" s="504"/>
      <c r="H35" s="587"/>
      <c r="I35" s="74"/>
      <c r="J35" s="147"/>
      <c r="K35" s="147"/>
      <c r="L35" s="147"/>
      <c r="M35" s="147"/>
      <c r="N35" s="147"/>
      <c r="O35" s="66"/>
    </row>
    <row r="36" spans="1:15" ht="12.75">
      <c r="A36" s="506" t="s">
        <v>85</v>
      </c>
      <c r="B36" s="506"/>
      <c r="C36" s="506"/>
      <c r="D36" s="506"/>
      <c r="E36" s="578"/>
      <c r="F36" s="91">
        <f>'Calcolo Cong'!N16</f>
        <v>0</v>
      </c>
      <c r="G36" s="504"/>
      <c r="H36" s="587"/>
      <c r="I36" s="74"/>
      <c r="J36" s="147"/>
      <c r="K36" s="147"/>
      <c r="L36" s="147"/>
      <c r="M36" s="147"/>
      <c r="N36" s="147"/>
      <c r="O36" s="66"/>
    </row>
    <row r="37" spans="1:15" ht="6" customHeight="1">
      <c r="A37" s="505"/>
      <c r="B37" s="505"/>
      <c r="C37" s="505"/>
      <c r="D37" s="505"/>
      <c r="E37" s="505"/>
      <c r="F37" s="505"/>
      <c r="G37" s="505"/>
      <c r="H37" s="505"/>
      <c r="I37" s="74"/>
      <c r="J37" s="147"/>
      <c r="K37" s="147"/>
      <c r="L37" s="147"/>
      <c r="M37" s="147"/>
      <c r="N37" s="147"/>
      <c r="O37" s="66"/>
    </row>
    <row r="38" spans="1:15" ht="12.75" customHeight="1">
      <c r="A38" s="490" t="s">
        <v>89</v>
      </c>
      <c r="B38" s="490"/>
      <c r="C38" s="490"/>
      <c r="D38" s="490"/>
      <c r="E38" s="490"/>
      <c r="F38" s="491"/>
      <c r="G38" s="567">
        <f>+F28+F36</f>
        <v>0</v>
      </c>
      <c r="H38" s="568"/>
      <c r="I38" s="74"/>
      <c r="J38" s="147"/>
      <c r="K38" s="147"/>
      <c r="L38" s="147"/>
      <c r="M38" s="147"/>
      <c r="N38" s="147"/>
      <c r="O38" s="66"/>
    </row>
    <row r="39" spans="1:15" ht="12.75" customHeight="1">
      <c r="A39" s="490" t="s">
        <v>86</v>
      </c>
      <c r="B39" s="490"/>
      <c r="C39" s="490"/>
      <c r="D39" s="490"/>
      <c r="E39" s="490"/>
      <c r="F39" s="491"/>
      <c r="G39" s="567">
        <f>IF(B24&gt;0,'Calcolo Cong'!N24,IF(G12&gt;0,'Calcolo Cong'!N24,0))</f>
        <v>0</v>
      </c>
      <c r="H39" s="568"/>
      <c r="I39" s="74"/>
      <c r="J39" s="147"/>
      <c r="K39" s="147"/>
      <c r="L39" s="147"/>
      <c r="M39" s="147"/>
      <c r="N39" s="147"/>
      <c r="O39" s="66"/>
    </row>
    <row r="40" spans="1:15" ht="15.75">
      <c r="A40" s="490" t="s">
        <v>90</v>
      </c>
      <c r="B40" s="490"/>
      <c r="C40" s="490"/>
      <c r="D40" s="490"/>
      <c r="E40" s="490"/>
      <c r="F40" s="491"/>
      <c r="G40" s="563">
        <f>IF(B24&gt;0,'Calcolo Cong'!O24,IF(G12&gt;0,'Calcolo Cong'!O24,0))</f>
        <v>0</v>
      </c>
      <c r="H40" s="564"/>
      <c r="I40" s="74"/>
      <c r="J40" s="147"/>
      <c r="K40" s="147"/>
      <c r="L40" s="147"/>
      <c r="M40" s="147"/>
      <c r="N40" s="147"/>
      <c r="O40" s="66"/>
    </row>
    <row r="41" spans="1:15" ht="15.75">
      <c r="A41" s="490" t="s">
        <v>179</v>
      </c>
      <c r="B41" s="490"/>
      <c r="C41" s="490" t="s">
        <v>178</v>
      </c>
      <c r="D41" s="490"/>
      <c r="E41" s="490"/>
      <c r="F41" s="491"/>
      <c r="G41" s="563">
        <f>+Gen!G38+Feb!G38+Mar!G38+Apr!G38+Mag!G38+Giu!G38+Lug!G38+Ago!G38+Set!G38+Ott!G38+Nov!G38+Dic!G38+Dic!F44</f>
        <v>0</v>
      </c>
      <c r="H41" s="564"/>
      <c r="I41" s="74"/>
      <c r="J41" s="147"/>
      <c r="K41" s="147"/>
      <c r="L41" s="147"/>
      <c r="M41" s="147"/>
      <c r="N41" s="147"/>
      <c r="O41" s="66"/>
    </row>
    <row r="42" spans="1:15" ht="15.75">
      <c r="A42" s="549"/>
      <c r="B42" s="549"/>
      <c r="C42" s="562" t="s">
        <v>180</v>
      </c>
      <c r="D42" s="562"/>
      <c r="E42" s="562"/>
      <c r="F42" s="562"/>
      <c r="G42" s="565"/>
      <c r="H42" s="566"/>
      <c r="I42" s="74"/>
      <c r="J42" s="147"/>
      <c r="K42" s="147"/>
      <c r="L42" s="147"/>
      <c r="M42" s="147"/>
      <c r="N42" s="147"/>
      <c r="O42" s="66"/>
    </row>
    <row r="43" spans="1:15" ht="15.75">
      <c r="A43" s="549"/>
      <c r="B43" s="549"/>
      <c r="C43" s="560" t="s">
        <v>181</v>
      </c>
      <c r="D43" s="560"/>
      <c r="E43" s="560"/>
      <c r="F43" s="561"/>
      <c r="G43" s="558">
        <f>+G41+G42-G40</f>
        <v>0</v>
      </c>
      <c r="H43" s="559"/>
      <c r="I43" s="74"/>
      <c r="J43" s="147"/>
      <c r="K43" s="147"/>
      <c r="L43" s="147"/>
      <c r="M43" s="147"/>
      <c r="N43" s="147"/>
      <c r="O43" s="66"/>
    </row>
    <row r="44" spans="1:15" ht="15.75">
      <c r="A44" s="549"/>
      <c r="B44" s="549"/>
      <c r="C44" s="548" t="str">
        <f>IF(G43&gt;0,"&gt; &gt; &gt; &gt; D A   R E C U P E R A R E &lt; &lt; &lt; &lt;",IF(G43&lt;0,"&gt; &gt; &gt; &gt; D A    V E R S A R E &lt; &lt; &lt; &lt;",IF(G43=0," ")))</f>
        <v> </v>
      </c>
      <c r="D44" s="548"/>
      <c r="E44" s="548"/>
      <c r="F44" s="548"/>
      <c r="G44" s="548"/>
      <c r="H44" s="548"/>
      <c r="I44" s="74"/>
      <c r="J44" s="147"/>
      <c r="K44" s="147"/>
      <c r="L44" s="147"/>
      <c r="M44" s="147"/>
      <c r="N44" s="147"/>
      <c r="O44" s="66"/>
    </row>
    <row r="45" spans="1:15" ht="12.75">
      <c r="A45" s="577"/>
      <c r="B45" s="577"/>
      <c r="C45" s="577"/>
      <c r="D45" s="577"/>
      <c r="E45" s="577"/>
      <c r="F45" s="577"/>
      <c r="G45" s="577"/>
      <c r="H45" s="577"/>
      <c r="I45" s="74"/>
      <c r="J45" s="147"/>
      <c r="K45" s="147"/>
      <c r="L45" s="147"/>
      <c r="M45" s="147"/>
      <c r="N45" s="147"/>
      <c r="O45" s="66"/>
    </row>
    <row r="46" spans="1:15" ht="12.75">
      <c r="A46" s="575"/>
      <c r="B46" s="575"/>
      <c r="C46" s="575"/>
      <c r="D46" s="575"/>
      <c r="E46" s="575"/>
      <c r="F46" s="575"/>
      <c r="G46" s="575"/>
      <c r="H46" s="575"/>
      <c r="I46" s="74"/>
      <c r="J46" s="147"/>
      <c r="K46" s="147"/>
      <c r="L46" s="147"/>
      <c r="M46" s="147"/>
      <c r="N46" s="147"/>
      <c r="O46" s="66"/>
    </row>
    <row r="47" spans="1:15" ht="13.5">
      <c r="A47" s="97" t="s">
        <v>67</v>
      </c>
      <c r="B47" s="98" t="s">
        <v>68</v>
      </c>
      <c r="C47" s="98" t="s">
        <v>33</v>
      </c>
      <c r="D47" s="527" t="s">
        <v>107</v>
      </c>
      <c r="E47" s="528"/>
      <c r="F47" s="98" t="s">
        <v>69</v>
      </c>
      <c r="G47" s="527" t="s">
        <v>70</v>
      </c>
      <c r="H47" s="528"/>
      <c r="I47" s="74"/>
      <c r="J47" s="147"/>
      <c r="K47" s="147"/>
      <c r="L47" s="147"/>
      <c r="M47" s="147"/>
      <c r="N47" s="147"/>
      <c r="O47" s="66"/>
    </row>
    <row r="48" spans="1:15" ht="12.75">
      <c r="A48" s="99" t="s">
        <v>65</v>
      </c>
      <c r="B48" s="83">
        <v>0.9</v>
      </c>
      <c r="C48" s="100">
        <f>'Calcolo Cong'!L24</f>
        <v>0</v>
      </c>
      <c r="D48" s="551">
        <f>ROUND(C48*B48%,2)</f>
        <v>0</v>
      </c>
      <c r="E48" s="552"/>
      <c r="F48" s="83">
        <v>10</v>
      </c>
      <c r="G48" s="551">
        <f>ROUND(D48/F48,2)</f>
        <v>0</v>
      </c>
      <c r="H48" s="552"/>
      <c r="I48" s="74"/>
      <c r="J48" s="147"/>
      <c r="K48" s="147"/>
      <c r="L48" s="147"/>
      <c r="M48" s="147"/>
      <c r="N48" s="147"/>
      <c r="O48" s="66"/>
    </row>
    <row r="49" spans="1:15" ht="12.75">
      <c r="A49" s="99" t="s">
        <v>66</v>
      </c>
      <c r="B49" s="83">
        <v>0.2</v>
      </c>
      <c r="C49" s="100">
        <f>'Calcolo Cong'!L24</f>
        <v>0</v>
      </c>
      <c r="D49" s="551">
        <f>ROUND(C49*B49%,2)</f>
        <v>0</v>
      </c>
      <c r="E49" s="552"/>
      <c r="F49" s="83">
        <v>10</v>
      </c>
      <c r="G49" s="551">
        <f>ROUND(D49/F49,2)</f>
        <v>0</v>
      </c>
      <c r="H49" s="552"/>
      <c r="I49" s="74"/>
      <c r="J49" s="147"/>
      <c r="K49" s="147"/>
      <c r="L49" s="147"/>
      <c r="M49" s="147"/>
      <c r="N49" s="147"/>
      <c r="O49" s="66"/>
    </row>
    <row r="50" spans="1:15" ht="12.75">
      <c r="A50" s="452"/>
      <c r="B50" s="452"/>
      <c r="C50" s="452"/>
      <c r="D50" s="452"/>
      <c r="E50" s="452"/>
      <c r="F50" s="452"/>
      <c r="G50" s="452"/>
      <c r="H50" s="452"/>
      <c r="I50" s="74"/>
      <c r="J50" s="147"/>
      <c r="K50" s="147"/>
      <c r="L50" s="147"/>
      <c r="M50" s="147"/>
      <c r="N50" s="147"/>
      <c r="O50" s="66"/>
    </row>
    <row r="51" spans="1:15" ht="12.75">
      <c r="A51" s="453"/>
      <c r="B51" s="453"/>
      <c r="C51" s="453"/>
      <c r="D51" s="453"/>
      <c r="E51" s="453"/>
      <c r="F51" s="453"/>
      <c r="G51" s="453"/>
      <c r="H51" s="453"/>
      <c r="I51" s="74"/>
      <c r="J51" s="165"/>
      <c r="K51" s="165"/>
      <c r="L51" s="165"/>
      <c r="M51" s="165"/>
      <c r="N51" s="165"/>
      <c r="O51" s="66"/>
    </row>
    <row r="52" spans="1:15" ht="15.75">
      <c r="A52" s="574" t="s">
        <v>111</v>
      </c>
      <c r="B52" s="574"/>
      <c r="C52" s="574"/>
      <c r="D52" s="574"/>
      <c r="E52" s="574"/>
      <c r="F52" s="574"/>
      <c r="G52" s="574"/>
      <c r="H52" s="574"/>
      <c r="I52" s="74"/>
      <c r="J52" s="165"/>
      <c r="K52" s="165"/>
      <c r="L52" s="165"/>
      <c r="M52" s="165"/>
      <c r="N52" s="165"/>
      <c r="O52" s="66"/>
    </row>
    <row r="53" spans="1:15" ht="12.75" customHeight="1">
      <c r="A53" s="95" t="s">
        <v>112</v>
      </c>
      <c r="B53" s="101"/>
      <c r="C53" s="553" t="s">
        <v>113</v>
      </c>
      <c r="D53" s="554">
        <f>IF(B53&gt;0,ROUND((B53+B54)/2,2),0)</f>
        <v>0</v>
      </c>
      <c r="E53" s="555"/>
      <c r="F53" s="553" t="s">
        <v>114</v>
      </c>
      <c r="G53" s="459">
        <f>IF(D53&gt;0,ROUND('Calcolo Cong'!O43*100/'Conguaglio Annuale'!D53,2),0)</f>
        <v>0</v>
      </c>
      <c r="H53" s="550" t="s">
        <v>15</v>
      </c>
      <c r="I53" s="74"/>
      <c r="J53" s="165"/>
      <c r="K53" s="165"/>
      <c r="L53" s="165"/>
      <c r="M53" s="165"/>
      <c r="N53" s="165"/>
      <c r="O53" s="66"/>
    </row>
    <row r="54" spans="1:15" ht="12.75">
      <c r="A54" s="95" t="s">
        <v>115</v>
      </c>
      <c r="B54" s="101"/>
      <c r="C54" s="553"/>
      <c r="D54" s="556"/>
      <c r="E54" s="557"/>
      <c r="F54" s="553"/>
      <c r="G54" s="460"/>
      <c r="H54" s="550"/>
      <c r="I54" s="74"/>
      <c r="J54" s="165"/>
      <c r="K54" s="165"/>
      <c r="L54" s="165"/>
      <c r="M54" s="165"/>
      <c r="N54" s="165"/>
      <c r="O54" s="66"/>
    </row>
    <row r="55" spans="1:15" ht="12.75">
      <c r="A55" s="521"/>
      <c r="B55" s="521"/>
      <c r="C55" s="521"/>
      <c r="D55" s="521"/>
      <c r="E55" s="521"/>
      <c r="F55" s="521"/>
      <c r="G55" s="521"/>
      <c r="H55" s="521"/>
      <c r="I55" s="74"/>
      <c r="J55" s="165"/>
      <c r="K55" s="165"/>
      <c r="L55" s="165"/>
      <c r="M55" s="165"/>
      <c r="N55" s="165"/>
      <c r="O55" s="66"/>
    </row>
    <row r="56" spans="1:15" ht="12.75">
      <c r="A56" s="94"/>
      <c r="B56" s="545" t="s">
        <v>198</v>
      </c>
      <c r="C56" s="546"/>
      <c r="D56" s="546"/>
      <c r="E56" s="546"/>
      <c r="F56" s="546"/>
      <c r="G56" s="547"/>
      <c r="H56" s="94"/>
      <c r="I56" s="74"/>
      <c r="J56" s="165"/>
      <c r="K56" s="165"/>
      <c r="L56" s="165"/>
      <c r="M56" s="165"/>
      <c r="N56" s="165"/>
      <c r="O56" s="66"/>
    </row>
    <row r="57" spans="1:15" ht="12.75">
      <c r="A57" s="521"/>
      <c r="B57" s="521"/>
      <c r="C57" s="521"/>
      <c r="D57" s="521"/>
      <c r="E57" s="521"/>
      <c r="F57" s="521"/>
      <c r="G57" s="521"/>
      <c r="H57" s="521"/>
      <c r="I57" s="74"/>
      <c r="J57" s="165"/>
      <c r="K57" s="165"/>
      <c r="L57" s="165"/>
      <c r="M57" s="165"/>
      <c r="N57" s="165"/>
      <c r="O57" s="66"/>
    </row>
    <row r="58" spans="1:15" ht="12.75">
      <c r="A58" s="84"/>
      <c r="B58" s="84"/>
      <c r="C58" s="84"/>
      <c r="D58" s="84"/>
      <c r="E58" s="84"/>
      <c r="F58" s="84"/>
      <c r="G58" s="84"/>
      <c r="H58" s="84"/>
      <c r="I58" s="74"/>
      <c r="J58" s="165"/>
      <c r="K58" s="165"/>
      <c r="L58" s="165"/>
      <c r="M58" s="165"/>
      <c r="N58" s="165"/>
      <c r="O58" s="66"/>
    </row>
    <row r="59" spans="1:15" ht="12.75">
      <c r="A59" s="84"/>
      <c r="B59" s="84"/>
      <c r="C59" s="84"/>
      <c r="D59" s="84"/>
      <c r="E59" s="84"/>
      <c r="F59" s="84"/>
      <c r="G59" s="84"/>
      <c r="H59" s="84"/>
      <c r="I59" s="74"/>
      <c r="J59" s="165"/>
      <c r="K59" s="165"/>
      <c r="L59" s="165"/>
      <c r="M59" s="165"/>
      <c r="N59" s="165"/>
      <c r="O59" s="66"/>
    </row>
    <row r="60" spans="1:15" ht="12.75">
      <c r="A60" s="84"/>
      <c r="B60" s="84"/>
      <c r="C60" s="84"/>
      <c r="D60" s="84"/>
      <c r="E60" s="84"/>
      <c r="F60" s="84"/>
      <c r="G60" s="84"/>
      <c r="H60" s="84"/>
      <c r="I60" s="74"/>
      <c r="J60" s="165"/>
      <c r="K60" s="165"/>
      <c r="L60" s="165"/>
      <c r="M60" s="165"/>
      <c r="N60" s="165"/>
      <c r="O60" s="66"/>
    </row>
    <row r="61" spans="1:15" ht="12.75">
      <c r="A61" s="84"/>
      <c r="B61" s="84"/>
      <c r="C61" s="84"/>
      <c r="D61" s="84"/>
      <c r="E61" s="84"/>
      <c r="F61" s="84"/>
      <c r="G61" s="84"/>
      <c r="H61" s="84"/>
      <c r="I61" s="74"/>
      <c r="J61" s="165"/>
      <c r="K61" s="165"/>
      <c r="L61" s="165"/>
      <c r="M61" s="165"/>
      <c r="N61" s="165"/>
      <c r="O61" s="66"/>
    </row>
    <row r="62" spans="1:15" ht="12.75">
      <c r="A62" s="418"/>
      <c r="B62" s="418"/>
      <c r="C62" s="418"/>
      <c r="D62" s="418"/>
      <c r="E62" s="418"/>
      <c r="F62" s="418"/>
      <c r="G62" s="418"/>
      <c r="H62" s="418"/>
      <c r="I62" s="74"/>
      <c r="J62" s="165"/>
      <c r="K62" s="165"/>
      <c r="L62" s="165"/>
      <c r="M62" s="165"/>
      <c r="N62" s="165"/>
      <c r="O62" s="66"/>
    </row>
    <row r="63" spans="1:15" ht="12.75">
      <c r="A63" s="418"/>
      <c r="B63" s="418"/>
      <c r="C63" s="418"/>
      <c r="D63" s="418"/>
      <c r="E63" s="418"/>
      <c r="F63" s="418"/>
      <c r="G63" s="418"/>
      <c r="H63" s="418"/>
      <c r="I63" s="74"/>
      <c r="J63" s="165"/>
      <c r="K63" s="165"/>
      <c r="L63" s="165"/>
      <c r="M63" s="165"/>
      <c r="N63" s="165"/>
      <c r="O63" s="66"/>
    </row>
    <row r="64" spans="1:15" ht="12.75">
      <c r="A64" s="418"/>
      <c r="B64" s="418"/>
      <c r="C64" s="418"/>
      <c r="D64" s="418"/>
      <c r="E64" s="418"/>
      <c r="F64" s="418"/>
      <c r="G64" s="418"/>
      <c r="H64" s="418"/>
      <c r="I64" s="74"/>
      <c r="J64" s="165"/>
      <c r="K64" s="165"/>
      <c r="L64" s="165"/>
      <c r="M64" s="165"/>
      <c r="N64" s="165"/>
      <c r="O64" s="66"/>
    </row>
    <row r="65" spans="1:15" ht="12.75">
      <c r="A65" s="418"/>
      <c r="B65" s="418"/>
      <c r="C65" s="418"/>
      <c r="D65" s="418"/>
      <c r="E65" s="418"/>
      <c r="F65" s="418"/>
      <c r="G65" s="418"/>
      <c r="H65" s="418"/>
      <c r="I65" s="74"/>
      <c r="J65" s="165"/>
      <c r="K65" s="165"/>
      <c r="L65" s="165"/>
      <c r="M65" s="165"/>
      <c r="N65" s="165"/>
      <c r="O65" s="66"/>
    </row>
    <row r="66" spans="1:15" ht="12.75">
      <c r="A66" s="418"/>
      <c r="B66" s="418"/>
      <c r="C66" s="418"/>
      <c r="D66" s="418"/>
      <c r="E66" s="418"/>
      <c r="F66" s="418"/>
      <c r="G66" s="418"/>
      <c r="H66" s="418"/>
      <c r="I66" s="74"/>
      <c r="J66" s="165"/>
      <c r="K66" s="165"/>
      <c r="L66" s="165"/>
      <c r="M66" s="165"/>
      <c r="N66" s="165"/>
      <c r="O66" s="66"/>
    </row>
    <row r="67" spans="1:15" ht="12.75">
      <c r="A67" s="418"/>
      <c r="B67" s="418"/>
      <c r="C67" s="418"/>
      <c r="D67" s="418"/>
      <c r="E67" s="418"/>
      <c r="F67" s="418"/>
      <c r="G67" s="418"/>
      <c r="H67" s="418"/>
      <c r="I67" s="74"/>
      <c r="J67" s="165"/>
      <c r="K67" s="165"/>
      <c r="L67" s="165"/>
      <c r="M67" s="165"/>
      <c r="N67" s="165"/>
      <c r="O67" s="66"/>
    </row>
    <row r="68" spans="1:15" ht="12.75">
      <c r="A68" s="418"/>
      <c r="B68" s="418"/>
      <c r="C68" s="418"/>
      <c r="D68" s="418"/>
      <c r="E68" s="418"/>
      <c r="F68" s="418"/>
      <c r="G68" s="418"/>
      <c r="H68" s="418"/>
      <c r="I68" s="74"/>
      <c r="J68" s="165"/>
      <c r="K68" s="165"/>
      <c r="L68" s="165"/>
      <c r="M68" s="165"/>
      <c r="N68" s="165"/>
      <c r="O68" s="66"/>
    </row>
    <row r="69" spans="1:15" ht="12.75">
      <c r="A69" s="418"/>
      <c r="B69" s="418"/>
      <c r="C69" s="418"/>
      <c r="D69" s="418"/>
      <c r="E69" s="418"/>
      <c r="F69" s="418"/>
      <c r="G69" s="418"/>
      <c r="H69" s="418"/>
      <c r="I69" s="74"/>
      <c r="J69" s="165"/>
      <c r="K69" s="165"/>
      <c r="L69" s="165"/>
      <c r="M69" s="165"/>
      <c r="N69" s="165"/>
      <c r="O69" s="66"/>
    </row>
    <row r="70" spans="1:15" ht="12.75">
      <c r="A70" s="74"/>
      <c r="B70" s="74"/>
      <c r="C70" s="74"/>
      <c r="D70" s="74"/>
      <c r="E70" s="74"/>
      <c r="F70" s="74"/>
      <c r="G70" s="74"/>
      <c r="H70" s="74"/>
      <c r="I70" s="74"/>
      <c r="J70" s="165"/>
      <c r="K70" s="165"/>
      <c r="L70" s="165"/>
      <c r="M70" s="165"/>
      <c r="N70" s="165"/>
      <c r="O70" s="66"/>
    </row>
    <row r="71" spans="1:15" ht="12.75">
      <c r="A71" s="74"/>
      <c r="B71" s="74"/>
      <c r="C71" s="74"/>
      <c r="D71" s="74"/>
      <c r="E71" s="74"/>
      <c r="F71" s="74"/>
      <c r="G71" s="74"/>
      <c r="H71" s="74"/>
      <c r="I71" s="74"/>
      <c r="J71" s="165"/>
      <c r="K71" s="165"/>
      <c r="L71" s="165"/>
      <c r="M71" s="165"/>
      <c r="N71" s="165"/>
      <c r="O71" s="66"/>
    </row>
    <row r="72" spans="1:14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</row>
    <row r="73" spans="1:14" ht="12.7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</sheetData>
  <sheetProtection password="9E19" sheet="1" objects="1" scenarios="1"/>
  <mergeCells count="91">
    <mergeCell ref="A7:H7"/>
    <mergeCell ref="A3:H3"/>
    <mergeCell ref="A2:H2"/>
    <mergeCell ref="A4:H4"/>
    <mergeCell ref="F6:G6"/>
    <mergeCell ref="J1:N1"/>
    <mergeCell ref="A40:F40"/>
    <mergeCell ref="A35:E35"/>
    <mergeCell ref="G35:H36"/>
    <mergeCell ref="A1:H1"/>
    <mergeCell ref="C8:E8"/>
    <mergeCell ref="G8:H8"/>
    <mergeCell ref="A6:E6"/>
    <mergeCell ref="J2:N2"/>
    <mergeCell ref="J13:N17"/>
    <mergeCell ref="J6:N6"/>
    <mergeCell ref="J8:N8"/>
    <mergeCell ref="J7:N7"/>
    <mergeCell ref="J3:N3"/>
    <mergeCell ref="A62:H69"/>
    <mergeCell ref="J4:N4"/>
    <mergeCell ref="G10:H10"/>
    <mergeCell ref="A39:F39"/>
    <mergeCell ref="A9:H9"/>
    <mergeCell ref="A10:B10"/>
    <mergeCell ref="A25:H25"/>
    <mergeCell ref="A30:H30"/>
    <mergeCell ref="G40:H40"/>
    <mergeCell ref="J5:N5"/>
    <mergeCell ref="E27:H28"/>
    <mergeCell ref="J20:N21"/>
    <mergeCell ref="E15:G15"/>
    <mergeCell ref="G38:H38"/>
    <mergeCell ref="E31:H34"/>
    <mergeCell ref="A38:F38"/>
    <mergeCell ref="E14:H14"/>
    <mergeCell ref="A11:H11"/>
    <mergeCell ref="C21:D24"/>
    <mergeCell ref="A34:C34"/>
    <mergeCell ref="A29:H29"/>
    <mergeCell ref="E20:F20"/>
    <mergeCell ref="E19:F19"/>
    <mergeCell ref="E22:H22"/>
    <mergeCell ref="A32:C32"/>
    <mergeCell ref="A26:H26"/>
    <mergeCell ref="A46:H46"/>
    <mergeCell ref="E10:F10"/>
    <mergeCell ref="C14:D14"/>
    <mergeCell ref="A45:H45"/>
    <mergeCell ref="A12:F12"/>
    <mergeCell ref="G12:H12"/>
    <mergeCell ref="A33:C33"/>
    <mergeCell ref="A31:D31"/>
    <mergeCell ref="A27:C27"/>
    <mergeCell ref="A36:E36"/>
    <mergeCell ref="F53:F54"/>
    <mergeCell ref="G53:G54"/>
    <mergeCell ref="G47:H47"/>
    <mergeCell ref="G48:H48"/>
    <mergeCell ref="A52:H52"/>
    <mergeCell ref="D47:E47"/>
    <mergeCell ref="D48:E48"/>
    <mergeCell ref="D49:E49"/>
    <mergeCell ref="G39:H39"/>
    <mergeCell ref="J10:N12"/>
    <mergeCell ref="A13:H13"/>
    <mergeCell ref="E16:F16"/>
    <mergeCell ref="A37:H37"/>
    <mergeCell ref="A28:C28"/>
    <mergeCell ref="E18:F18"/>
    <mergeCell ref="E21:F21"/>
    <mergeCell ref="E17:F17"/>
    <mergeCell ref="A14:B14"/>
    <mergeCell ref="G43:H43"/>
    <mergeCell ref="A43:B43"/>
    <mergeCell ref="C43:F43"/>
    <mergeCell ref="A41:F41"/>
    <mergeCell ref="C42:F42"/>
    <mergeCell ref="A42:B42"/>
    <mergeCell ref="G41:H41"/>
    <mergeCell ref="G42:H42"/>
    <mergeCell ref="B56:G56"/>
    <mergeCell ref="A55:H55"/>
    <mergeCell ref="A57:H57"/>
    <mergeCell ref="C44:H44"/>
    <mergeCell ref="A44:B44"/>
    <mergeCell ref="H53:H54"/>
    <mergeCell ref="G49:H49"/>
    <mergeCell ref="A50:H51"/>
    <mergeCell ref="C53:C54"/>
    <mergeCell ref="D53:E54"/>
  </mergeCells>
  <hyperlinks>
    <hyperlink ref="J6" r:id="rId1" display="giuseppe.rizzo03@giustizia.it"/>
    <hyperlink ref="J8" r:id="rId2" display="giurizzo@virgilio.it"/>
  </hyperlinks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7"/>
  <dimension ref="A1:S45"/>
  <sheetViews>
    <sheetView workbookViewId="0" topLeftCell="R1">
      <selection activeCell="A1" sqref="A1:Q1"/>
    </sheetView>
  </sheetViews>
  <sheetFormatPr defaultColWidth="9.33203125" defaultRowHeight="12.75"/>
  <cols>
    <col min="1" max="1" width="11.5" style="1" hidden="1" customWidth="1"/>
    <col min="2" max="2" width="13" style="1" hidden="1" customWidth="1"/>
    <col min="3" max="5" width="10.5" style="1" hidden="1" customWidth="1"/>
    <col min="6" max="7" width="12.33203125" style="1" hidden="1" customWidth="1"/>
    <col min="8" max="10" width="11.5" style="1" hidden="1" customWidth="1"/>
    <col min="11" max="12" width="11.66015625" style="1" hidden="1" customWidth="1"/>
    <col min="13" max="15" width="12.33203125" style="1" hidden="1" customWidth="1"/>
    <col min="16" max="16" width="9.33203125" style="1" hidden="1" customWidth="1"/>
    <col min="17" max="17" width="10.16015625" style="1" hidden="1" customWidth="1"/>
    <col min="18" max="16384" width="9.33203125" style="1" customWidth="1"/>
  </cols>
  <sheetData>
    <row r="1" spans="1:15" ht="12.7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4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>
      <c r="A3" s="220" t="s">
        <v>24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9" ht="13.5" thickBot="1">
      <c r="A4" s="43"/>
      <c r="B4" s="43"/>
      <c r="C4" s="43"/>
      <c r="D4" s="43"/>
      <c r="E4" s="43"/>
      <c r="F4" s="43"/>
      <c r="G4" s="43"/>
      <c r="H4" s="43"/>
      <c r="I4" s="43"/>
      <c r="J4" s="215" t="s">
        <v>1</v>
      </c>
      <c r="K4" s="215"/>
      <c r="L4" s="215"/>
      <c r="M4" s="215"/>
      <c r="N4" s="215"/>
      <c r="O4" s="215"/>
      <c r="P4" s="4"/>
      <c r="Q4" s="4"/>
      <c r="R4" s="4"/>
      <c r="S4" s="4"/>
    </row>
    <row r="5" spans="1:19" ht="38.25" customHeight="1" thickTop="1">
      <c r="A5" s="221" t="s">
        <v>27</v>
      </c>
      <c r="B5" s="246" t="s">
        <v>2</v>
      </c>
      <c r="C5" s="223" t="s">
        <v>25</v>
      </c>
      <c r="D5" s="223"/>
      <c r="E5" s="223"/>
      <c r="F5" s="223"/>
      <c r="G5" s="223"/>
      <c r="H5" s="223"/>
      <c r="I5" s="246" t="s">
        <v>3</v>
      </c>
      <c r="J5" s="246" t="s">
        <v>4</v>
      </c>
      <c r="K5" s="246" t="s">
        <v>5</v>
      </c>
      <c r="L5" s="246" t="s">
        <v>6</v>
      </c>
      <c r="M5" s="246" t="s">
        <v>7</v>
      </c>
      <c r="N5" s="231" t="s">
        <v>8</v>
      </c>
      <c r="O5" s="228"/>
      <c r="P5" s="4"/>
      <c r="Q5" s="4"/>
      <c r="R5" s="4"/>
      <c r="S5" s="4"/>
    </row>
    <row r="6" spans="1:19" ht="12.75">
      <c r="A6" s="222"/>
      <c r="B6" s="247"/>
      <c r="C6" s="247" t="s">
        <v>41</v>
      </c>
      <c r="D6" s="30"/>
      <c r="E6" s="30"/>
      <c r="F6" s="30"/>
      <c r="G6" s="30"/>
      <c r="H6" s="247" t="s">
        <v>43</v>
      </c>
      <c r="I6" s="247"/>
      <c r="J6" s="247"/>
      <c r="K6" s="247"/>
      <c r="L6" s="247"/>
      <c r="M6" s="247"/>
      <c r="N6" s="229"/>
      <c r="O6" s="224"/>
      <c r="P6" s="4"/>
      <c r="Q6" s="4"/>
      <c r="R6" s="4"/>
      <c r="S6" s="4"/>
    </row>
    <row r="7" spans="1:19" ht="12.75">
      <c r="A7" s="222"/>
      <c r="B7" s="247"/>
      <c r="C7" s="247"/>
      <c r="D7" s="30"/>
      <c r="E7" s="30"/>
      <c r="F7" s="30"/>
      <c r="G7" s="30"/>
      <c r="H7" s="247"/>
      <c r="I7" s="247"/>
      <c r="J7" s="247"/>
      <c r="K7" s="247"/>
      <c r="L7" s="247"/>
      <c r="M7" s="247"/>
      <c r="N7" s="229"/>
      <c r="O7" s="224"/>
      <c r="P7" s="4"/>
      <c r="Q7" s="4"/>
      <c r="R7" s="4"/>
      <c r="S7" s="4"/>
    </row>
    <row r="8" spans="1:19" ht="12.75">
      <c r="A8" s="222"/>
      <c r="B8" s="247"/>
      <c r="C8" s="247"/>
      <c r="D8" s="30"/>
      <c r="E8" s="30"/>
      <c r="F8" s="30"/>
      <c r="G8" s="30"/>
      <c r="H8" s="247"/>
      <c r="I8" s="247"/>
      <c r="J8" s="247"/>
      <c r="K8" s="247"/>
      <c r="L8" s="247"/>
      <c r="M8" s="247"/>
      <c r="N8" s="229"/>
      <c r="O8" s="224"/>
      <c r="P8" s="4"/>
      <c r="Q8" s="4"/>
      <c r="R8" s="4"/>
      <c r="S8" s="4"/>
    </row>
    <row r="9" spans="1:19" ht="12.75">
      <c r="A9" s="222"/>
      <c r="B9" s="247"/>
      <c r="C9" s="247"/>
      <c r="D9" s="30"/>
      <c r="E9" s="30"/>
      <c r="F9" s="30"/>
      <c r="G9" s="30"/>
      <c r="H9" s="247"/>
      <c r="I9" s="247"/>
      <c r="J9" s="247"/>
      <c r="K9" s="247"/>
      <c r="L9" s="247"/>
      <c r="M9" s="247"/>
      <c r="N9" s="225"/>
      <c r="O9" s="226"/>
      <c r="P9" s="4"/>
      <c r="Q9" s="4"/>
      <c r="R9" s="4"/>
      <c r="S9" s="4"/>
    </row>
    <row r="10" spans="1:19" ht="12.75">
      <c r="A10" s="248" t="s">
        <v>28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50"/>
      <c r="P10" s="4"/>
      <c r="Q10" s="4"/>
      <c r="R10" s="4"/>
      <c r="S10" s="4"/>
    </row>
    <row r="11" spans="1:19" ht="12.75">
      <c r="A11" s="15">
        <v>26000</v>
      </c>
      <c r="B11" s="14">
        <f>'Conguaglio Annuale'!D20</f>
        <v>0</v>
      </c>
      <c r="C11" s="16">
        <v>3000</v>
      </c>
      <c r="D11" s="16"/>
      <c r="E11" s="16"/>
      <c r="F11" s="16"/>
      <c r="G11" s="16"/>
      <c r="H11" s="16">
        <v>4500</v>
      </c>
      <c r="I11" s="14">
        <f>IF('Conguaglio Annuale'!G12&gt;0,'Conguaglio Annuale'!G12,'Conguaglio Annuale'!B24)</f>
        <v>0</v>
      </c>
      <c r="J11" s="16">
        <f>+I11-B11</f>
        <v>0</v>
      </c>
      <c r="K11" s="16">
        <f>+A11+B11+C11+H11-I11</f>
        <v>33500</v>
      </c>
      <c r="L11" s="17">
        <f>TRUNC(K11/A11,4)</f>
        <v>1.2884</v>
      </c>
      <c r="M11" s="16">
        <f>+C11+H11</f>
        <v>7500</v>
      </c>
      <c r="N11" s="227">
        <f>IF(I11&gt;0,IF($L$11&gt;1,$M$11,IF($L$11=1,$M$11,IF($L$11&gt;0,TRUNC(($L$11*$M$11*100)/100,2),IF($L$11=0,0,IF($L$11&lt;0,0))))),0)</f>
        <v>0</v>
      </c>
      <c r="O11" s="219"/>
      <c r="P11" s="10" t="s">
        <v>35</v>
      </c>
      <c r="Q11" s="4"/>
      <c r="R11" s="4"/>
      <c r="S11" s="4"/>
    </row>
    <row r="12" spans="1:19" ht="12.75">
      <c r="A12" s="7">
        <f>+A11</f>
        <v>26000</v>
      </c>
      <c r="B12" s="8">
        <f>TRUNC(B15*13,2)</f>
        <v>0</v>
      </c>
      <c r="C12" s="8">
        <f>+C11</f>
        <v>3000</v>
      </c>
      <c r="D12" s="8"/>
      <c r="E12" s="8"/>
      <c r="F12" s="8"/>
      <c r="G12" s="8"/>
      <c r="H12" s="8">
        <f>+H11</f>
        <v>4500</v>
      </c>
      <c r="I12" s="8">
        <f>IF('Ire Mensile'!G12&gt;0,'Ire Mensile'!G12,TRUNC(I15*13,2))</f>
        <v>0</v>
      </c>
      <c r="J12" s="8">
        <f>+I12-B12</f>
        <v>0</v>
      </c>
      <c r="K12" s="8">
        <f>+A12+B12+C12+H12-I12</f>
        <v>33500</v>
      </c>
      <c r="L12" s="9">
        <f>TRUNC(K12/A12,4)</f>
        <v>1.2884</v>
      </c>
      <c r="M12" s="8">
        <f>+C12+H12</f>
        <v>7500</v>
      </c>
      <c r="N12" s="261">
        <f>IF(I12&gt;0,IF($L$12&gt;1,$M$12,IF($L$12=1,$M$12,IF($L$12&gt;0,TRUNC($L$12*$M$12,2),IF($L$12=0,0,IF($L$12&lt;0,0))))),0)</f>
        <v>0</v>
      </c>
      <c r="O12" s="262"/>
      <c r="P12" s="10" t="s">
        <v>36</v>
      </c>
      <c r="Q12" s="4"/>
      <c r="R12" s="4"/>
      <c r="S12" s="4"/>
    </row>
    <row r="13" spans="1:19" ht="12.75">
      <c r="A13" s="251" t="s">
        <v>29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3"/>
      <c r="P13" s="4"/>
      <c r="Q13" s="4"/>
      <c r="R13" s="4"/>
      <c r="S13" s="4"/>
    </row>
    <row r="14" spans="1:19" ht="21">
      <c r="A14" s="272" t="s">
        <v>37</v>
      </c>
      <c r="B14" s="18" t="s">
        <v>38</v>
      </c>
      <c r="C14" s="260" t="s">
        <v>21</v>
      </c>
      <c r="D14" s="260"/>
      <c r="E14" s="260"/>
      <c r="F14" s="260"/>
      <c r="G14" s="260"/>
      <c r="H14" s="260" t="s">
        <v>39</v>
      </c>
      <c r="I14" s="18" t="s">
        <v>42</v>
      </c>
      <c r="J14" s="260" t="s">
        <v>33</v>
      </c>
      <c r="K14" s="273" t="s">
        <v>40</v>
      </c>
      <c r="L14" s="273"/>
      <c r="M14" s="273" t="s">
        <v>44</v>
      </c>
      <c r="N14" s="273" t="s">
        <v>45</v>
      </c>
      <c r="O14" s="273"/>
      <c r="P14" s="4"/>
      <c r="Q14" s="11"/>
      <c r="R14" s="4"/>
      <c r="S14" s="4"/>
    </row>
    <row r="15" spans="1:19" ht="12.75">
      <c r="A15" s="272"/>
      <c r="B15" s="102">
        <f>+'Ire Mensile'!D19</f>
        <v>0</v>
      </c>
      <c r="C15" s="260"/>
      <c r="D15" s="260"/>
      <c r="E15" s="260"/>
      <c r="F15" s="260"/>
      <c r="G15" s="260"/>
      <c r="H15" s="260"/>
      <c r="I15" s="102">
        <f>IF('Ire Mensile'!G12&gt;0,ROUND('Ire Mensile'!G12/13,2),+'Ire Mensile'!B22)</f>
        <v>0</v>
      </c>
      <c r="J15" s="260"/>
      <c r="K15" s="273"/>
      <c r="L15" s="273"/>
      <c r="M15" s="273"/>
      <c r="N15" s="273"/>
      <c r="O15" s="273"/>
      <c r="P15" s="4"/>
      <c r="Q15" s="11"/>
      <c r="R15" s="4"/>
      <c r="S15" s="4"/>
    </row>
    <row r="16" spans="1:19" ht="12.75">
      <c r="A16" s="19">
        <v>78000</v>
      </c>
      <c r="B16" s="20">
        <f>+B11</f>
        <v>0</v>
      </c>
      <c r="C16" s="20">
        <f>IF(I30="si",ROUND($H$35/12*$I$34,2),0)</f>
        <v>0</v>
      </c>
      <c r="D16" s="20"/>
      <c r="E16" s="20"/>
      <c r="F16" s="20"/>
      <c r="G16" s="20"/>
      <c r="H16" s="20">
        <f>IF($K$30&gt;0,ROUND(($K$30)*$H$36/12*$K$34*$L$30%+($N$30*($H$37-$H$36)/12*$N$34*$L$30%)+(K37*(H38-H36)/12*K38*L37%)+(N37*(H39-H36)/12*N38*L37%),6),0)</f>
        <v>0</v>
      </c>
      <c r="I16" s="20">
        <f>+I11</f>
        <v>0</v>
      </c>
      <c r="J16" s="20">
        <f>+I16-B16</f>
        <v>0</v>
      </c>
      <c r="K16" s="20">
        <f>+A16+B16+C16+H16-I16</f>
        <v>78000</v>
      </c>
      <c r="L16" s="21">
        <f>TRUNC(K16/A16,4)</f>
        <v>1</v>
      </c>
      <c r="M16" s="20">
        <f>+C16+H16</f>
        <v>0</v>
      </c>
      <c r="N16" s="264">
        <f>IF(L16&gt;1,M16,IF(L16=1,M16,IF(L16&gt;0,ROUND(L16*M16,2),IF(L16=0,0,IF(L16&lt;0,0)))))</f>
        <v>0</v>
      </c>
      <c r="O16" s="265"/>
      <c r="P16" s="10" t="s">
        <v>35</v>
      </c>
      <c r="Q16" s="4"/>
      <c r="R16" s="12"/>
      <c r="S16" s="4"/>
    </row>
    <row r="17" spans="1:19" ht="12.75">
      <c r="A17" s="22">
        <f>+A16</f>
        <v>78000</v>
      </c>
      <c r="B17" s="23">
        <f>TRUNC(B15*13,2)</f>
        <v>0</v>
      </c>
      <c r="C17" s="23">
        <f>IF(I35="si",$H$35,0)</f>
        <v>0</v>
      </c>
      <c r="D17" s="23"/>
      <c r="E17" s="23"/>
      <c r="F17" s="23"/>
      <c r="G17" s="23"/>
      <c r="H17" s="23">
        <f>IF(K$35&gt;0,ROUND((K$35)*H36*L$35%+(N$35*(H37-H36)*L$35%)+(K39*(H38-H36)*L39%)+(N39*(H39-H36)*L39%),2),0)</f>
        <v>0</v>
      </c>
      <c r="I17" s="23">
        <f>IF('Ire Mensile'!G12&gt;0,'Ire Mensile'!G12,TRUNC(I15*13,2))</f>
        <v>0</v>
      </c>
      <c r="J17" s="23">
        <f>+I17-B17</f>
        <v>0</v>
      </c>
      <c r="K17" s="23">
        <f>+A17+B17+C17+H17-I17</f>
        <v>78000</v>
      </c>
      <c r="L17" s="24">
        <f>TRUNC(K17/A17,4)</f>
        <v>1</v>
      </c>
      <c r="M17" s="23">
        <f>+C17+H17</f>
        <v>0</v>
      </c>
      <c r="N17" s="267">
        <f>IF(L17&gt;1,M17,IF(L17=1,M17,IF(L17&gt;0,ROUND(L17*M17,2),IF(L17=0,0,IF(L17&lt;0,0)))))</f>
        <v>0</v>
      </c>
      <c r="O17" s="268"/>
      <c r="P17" s="10" t="s">
        <v>36</v>
      </c>
      <c r="Q17" s="4"/>
      <c r="R17" s="4"/>
      <c r="S17" s="4"/>
    </row>
    <row r="18" spans="1:19" ht="14.25" thickBo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6" t="s">
        <v>23</v>
      </c>
      <c r="L18" s="27"/>
      <c r="M18" s="28"/>
      <c r="N18" s="29"/>
      <c r="O18" s="29"/>
      <c r="P18" s="4"/>
      <c r="Q18" s="4"/>
      <c r="R18" s="4"/>
      <c r="S18" s="4"/>
    </row>
    <row r="19" spans="1:19" ht="13.5" thickTop="1">
      <c r="A19" s="254" t="s">
        <v>11</v>
      </c>
      <c r="B19" s="255"/>
      <c r="C19" s="256"/>
      <c r="D19" s="31"/>
      <c r="E19" s="31"/>
      <c r="F19" s="31"/>
      <c r="G19" s="31"/>
      <c r="H19" s="257" t="s">
        <v>12</v>
      </c>
      <c r="I19" s="258"/>
      <c r="J19" s="258"/>
      <c r="K19" s="258"/>
      <c r="L19" s="258"/>
      <c r="M19" s="258"/>
      <c r="N19" s="258"/>
      <c r="O19" s="230"/>
      <c r="P19" s="4"/>
      <c r="Q19" s="4"/>
      <c r="R19" s="4"/>
      <c r="S19" s="4"/>
    </row>
    <row r="20" spans="1:19" ht="12.75" customHeight="1">
      <c r="A20" s="216" t="s">
        <v>13</v>
      </c>
      <c r="B20" s="217" t="s">
        <v>14</v>
      </c>
      <c r="C20" s="218" t="s">
        <v>15</v>
      </c>
      <c r="D20" s="212" t="s">
        <v>9</v>
      </c>
      <c r="E20" s="213" t="s">
        <v>10</v>
      </c>
      <c r="F20" s="209"/>
      <c r="G20" s="210"/>
      <c r="H20" s="214" t="s">
        <v>16</v>
      </c>
      <c r="I20" s="263" t="s">
        <v>17</v>
      </c>
      <c r="J20" s="263" t="s">
        <v>26</v>
      </c>
      <c r="K20" s="263" t="s">
        <v>34</v>
      </c>
      <c r="L20" s="263" t="s">
        <v>77</v>
      </c>
      <c r="M20" s="263"/>
      <c r="N20" s="263" t="s">
        <v>33</v>
      </c>
      <c r="O20" s="266" t="s">
        <v>18</v>
      </c>
      <c r="P20" s="4"/>
      <c r="Q20" s="4"/>
      <c r="R20" s="4"/>
      <c r="S20" s="4"/>
    </row>
    <row r="21" spans="1:19" ht="12.75">
      <c r="A21" s="216"/>
      <c r="B21" s="217"/>
      <c r="C21" s="218"/>
      <c r="D21" s="212"/>
      <c r="E21" s="211"/>
      <c r="F21" s="206"/>
      <c r="G21" s="207"/>
      <c r="H21" s="214"/>
      <c r="I21" s="263"/>
      <c r="J21" s="263"/>
      <c r="K21" s="263"/>
      <c r="L21" s="263"/>
      <c r="M21" s="263"/>
      <c r="N21" s="263"/>
      <c r="O21" s="266"/>
      <c r="P21" s="4"/>
      <c r="Q21" s="4"/>
      <c r="R21" s="4"/>
      <c r="S21" s="4"/>
    </row>
    <row r="22" spans="1:19" ht="12.75">
      <c r="A22" s="216"/>
      <c r="B22" s="217"/>
      <c r="C22" s="218"/>
      <c r="D22" s="212"/>
      <c r="E22" s="208"/>
      <c r="F22" s="205"/>
      <c r="G22" s="259"/>
      <c r="H22" s="214"/>
      <c r="I22" s="263"/>
      <c r="J22" s="263"/>
      <c r="K22" s="263"/>
      <c r="L22" s="263"/>
      <c r="M22" s="263"/>
      <c r="N22" s="263"/>
      <c r="O22" s="266"/>
      <c r="P22" s="4"/>
      <c r="Q22" s="4"/>
      <c r="R22" s="4"/>
      <c r="S22" s="4"/>
    </row>
    <row r="23" spans="1:19" ht="12.75">
      <c r="A23" s="32">
        <v>0</v>
      </c>
      <c r="B23" s="33">
        <v>26000</v>
      </c>
      <c r="C23" s="34">
        <v>23</v>
      </c>
      <c r="D23" s="35">
        <f>TRUNC(($B$23*$C$23%),2)</f>
        <v>5980</v>
      </c>
      <c r="E23" s="36">
        <f>ROUND($A$23/12,2)</f>
        <v>0</v>
      </c>
      <c r="F23" s="36">
        <f>TRUNC($B$23/12,2)</f>
        <v>2166.66</v>
      </c>
      <c r="G23" s="37">
        <f>TRUNC($F$23*$C$23%,2)</f>
        <v>498.33</v>
      </c>
      <c r="H23" s="269" t="s">
        <v>9</v>
      </c>
      <c r="I23" s="270"/>
      <c r="J23" s="270"/>
      <c r="K23" s="270"/>
      <c r="L23" s="270"/>
      <c r="M23" s="270"/>
      <c r="N23" s="270"/>
      <c r="O23" s="271"/>
      <c r="P23" s="4"/>
      <c r="Q23" s="4"/>
      <c r="R23" s="4"/>
      <c r="S23" s="4"/>
    </row>
    <row r="24" spans="1:19" ht="12.75">
      <c r="A24" s="38">
        <v>26000.01</v>
      </c>
      <c r="B24" s="33">
        <v>33500</v>
      </c>
      <c r="C24" s="34">
        <v>33</v>
      </c>
      <c r="D24" s="35">
        <f>TRUNC(($B$24-$B$23)*$C$24%,2)+$D$23</f>
        <v>8455</v>
      </c>
      <c r="E24" s="36">
        <f>TRUNC($A$24/12,2)+0.01</f>
        <v>2166.67</v>
      </c>
      <c r="F24" s="36">
        <f>TRUNC(($B$24/12*100))/100</f>
        <v>2791.66</v>
      </c>
      <c r="G24" s="37">
        <f>TRUNC((($F$24-$F$23)*$C$24%*100))/100+$G$23</f>
        <v>704.5799999999999</v>
      </c>
      <c r="H24" s="57">
        <f>+$I$11</f>
        <v>0</v>
      </c>
      <c r="I24" s="58">
        <f>+$B$11</f>
        <v>0</v>
      </c>
      <c r="J24" s="58">
        <f>+$N$11</f>
        <v>0</v>
      </c>
      <c r="K24" s="59">
        <f>+N16</f>
        <v>0</v>
      </c>
      <c r="L24" s="59">
        <f>+I11-B11</f>
        <v>0</v>
      </c>
      <c r="M24" s="60"/>
      <c r="N24" s="58">
        <f>+H24-I24-J24-K24</f>
        <v>0</v>
      </c>
      <c r="O24" s="56">
        <f>TRUNC(IF($N$24&lt;$A$24,($N$24*$C$23%),IF($N$24&lt;$A$25,(($N$24-$B$23)*$C$24%+$D$23),IF($N$24&lt;$A$26,(($N$24-$B$24)*$C$25%+$D$24),IF($N$24&lt;10000000,(($N$24-$B$25)*$C$26%+$D$25))))),2)</f>
        <v>0</v>
      </c>
      <c r="P24" s="4"/>
      <c r="Q24" s="4"/>
      <c r="R24" s="4"/>
      <c r="S24" s="4"/>
    </row>
    <row r="25" spans="1:19" ht="12.75">
      <c r="A25" s="38">
        <v>33500.01</v>
      </c>
      <c r="B25" s="33">
        <v>100000</v>
      </c>
      <c r="C25" s="34">
        <v>39</v>
      </c>
      <c r="D25" s="35">
        <f>TRUNC(($B$25-$B$24)*$C$25%,2)+$D$24</f>
        <v>34390</v>
      </c>
      <c r="E25" s="36">
        <f>TRUNC(($A$25/12*100)/100,2)+0.01</f>
        <v>2791.67</v>
      </c>
      <c r="F25" s="36">
        <f>TRUNC(($B$25/12*100))/100</f>
        <v>8333.33</v>
      </c>
      <c r="G25" s="37">
        <f>TRUNC((($F$25-$F$24)*$C$25%*100))/100+$G$24</f>
        <v>2865.83</v>
      </c>
      <c r="H25" s="269" t="s">
        <v>10</v>
      </c>
      <c r="I25" s="270"/>
      <c r="J25" s="270"/>
      <c r="K25" s="270"/>
      <c r="L25" s="270"/>
      <c r="M25" s="270"/>
      <c r="N25" s="270"/>
      <c r="O25" s="271"/>
      <c r="P25" s="4"/>
      <c r="Q25" s="4"/>
      <c r="R25" s="4"/>
      <c r="S25" s="4"/>
    </row>
    <row r="26" spans="1:19" ht="12.75">
      <c r="A26" s="38">
        <v>100000.01</v>
      </c>
      <c r="B26" s="39" t="s">
        <v>19</v>
      </c>
      <c r="C26" s="34">
        <v>43</v>
      </c>
      <c r="D26" s="35"/>
      <c r="E26" s="36">
        <f>ROUND($A$26/12,2)+0.01</f>
        <v>8333.34</v>
      </c>
      <c r="F26" s="36"/>
      <c r="G26" s="37"/>
      <c r="H26" s="57">
        <f>+I15</f>
        <v>0</v>
      </c>
      <c r="I26" s="58">
        <f>+$B$15</f>
        <v>0</v>
      </c>
      <c r="J26" s="58">
        <f>ROUND($N$12/12,2)</f>
        <v>0</v>
      </c>
      <c r="K26" s="58">
        <f>ROUND(N17/12,2)</f>
        <v>0</v>
      </c>
      <c r="L26" s="59"/>
      <c r="M26" s="60"/>
      <c r="N26" s="58">
        <f>+H26-I26-J26-K26</f>
        <v>0</v>
      </c>
      <c r="O26" s="56">
        <f>TRUNC(IF($N$26&lt;$E$24,($N$26*$C$23%),IF($N$26&lt;$E$25,(($N$26-$F$23)*$C$24%+$G$23),IF($N$26&lt;$E$26,(($N$26-$F$24)*$C$25%+$G$24),IF($N$26&lt;10000000,(($N$26-$F$26)*$C$26%+$G$25))))),2)</f>
        <v>0</v>
      </c>
      <c r="P26" s="4"/>
      <c r="Q26" s="4"/>
      <c r="R26" s="4"/>
      <c r="S26" s="4"/>
    </row>
    <row r="27" spans="1:19" ht="13.5" thickBot="1">
      <c r="A27" s="40"/>
      <c r="B27" s="41"/>
      <c r="C27" s="42"/>
      <c r="D27" s="240"/>
      <c r="E27" s="241"/>
      <c r="F27" s="241"/>
      <c r="G27" s="242"/>
      <c r="H27" s="243"/>
      <c r="I27" s="244"/>
      <c r="J27" s="244"/>
      <c r="K27" s="244"/>
      <c r="L27" s="244"/>
      <c r="M27" s="244"/>
      <c r="N27" s="244"/>
      <c r="O27" s="245"/>
      <c r="P27" s="4"/>
      <c r="Q27" s="4"/>
      <c r="R27" s="4"/>
      <c r="S27" s="4"/>
    </row>
    <row r="28" spans="1:19" ht="14.25" thickBot="1" thickTop="1">
      <c r="A28" s="163"/>
      <c r="B28" s="163"/>
      <c r="C28" s="163"/>
      <c r="D28" s="163"/>
      <c r="E28" s="163"/>
      <c r="F28" s="163"/>
      <c r="G28" s="163"/>
      <c r="H28" s="160" t="s">
        <v>176</v>
      </c>
      <c r="I28" s="160" t="s">
        <v>168</v>
      </c>
      <c r="J28" s="160" t="s">
        <v>169</v>
      </c>
      <c r="K28" s="160" t="s">
        <v>170</v>
      </c>
      <c r="L28" s="160" t="s">
        <v>171</v>
      </c>
      <c r="M28" s="160" t="s">
        <v>172</v>
      </c>
      <c r="N28" s="160" t="s">
        <v>173</v>
      </c>
      <c r="O28" s="160" t="s">
        <v>174</v>
      </c>
      <c r="P28" s="4"/>
      <c r="Q28" s="4"/>
      <c r="R28" s="4"/>
      <c r="S28" s="4"/>
    </row>
    <row r="29" spans="1:19" ht="13.5" customHeight="1" thickTop="1">
      <c r="A29" s="13"/>
      <c r="B29" s="13"/>
      <c r="C29" s="13"/>
      <c r="D29" s="13"/>
      <c r="E29" s="13"/>
      <c r="F29" s="13"/>
      <c r="G29" s="13"/>
      <c r="H29" s="275" t="s">
        <v>20</v>
      </c>
      <c r="I29" s="276"/>
      <c r="J29" s="276"/>
      <c r="K29" s="276"/>
      <c r="L29" s="276"/>
      <c r="M29" s="276"/>
      <c r="N29" s="276"/>
      <c r="O29" s="277"/>
      <c r="P29" s="4"/>
      <c r="Q29" s="4"/>
      <c r="R29" s="4"/>
      <c r="S29" s="4"/>
    </row>
    <row r="30" spans="1:19" ht="13.5" thickBot="1">
      <c r="A30" s="13"/>
      <c r="B30" s="13"/>
      <c r="C30" s="13"/>
      <c r="D30" s="13"/>
      <c r="E30" s="13"/>
      <c r="F30" s="13"/>
      <c r="G30" s="13"/>
      <c r="H30" s="45" t="s">
        <v>21</v>
      </c>
      <c r="I30" s="61" t="str">
        <f>'Conguaglio Annuale'!G16</f>
        <v>no</v>
      </c>
      <c r="J30" s="45" t="s">
        <v>22</v>
      </c>
      <c r="K30" s="62">
        <f>'Conguaglio Annuale'!G17</f>
        <v>0</v>
      </c>
      <c r="L30" s="63">
        <f>'Conguaglio Annuale'!G21</f>
        <v>0</v>
      </c>
      <c r="M30" s="45" t="s">
        <v>32</v>
      </c>
      <c r="N30" s="62">
        <f>'Conguaglio Annuale'!G18</f>
        <v>0</v>
      </c>
      <c r="O30" s="67" t="s">
        <v>9</v>
      </c>
      <c r="P30" s="4"/>
      <c r="Q30" s="4"/>
      <c r="R30" s="4"/>
      <c r="S30" s="4"/>
    </row>
    <row r="31" spans="1:19" ht="13.5" hidden="1" thickTop="1">
      <c r="A31" s="3"/>
      <c r="B31" s="3"/>
      <c r="C31" s="3"/>
      <c r="D31" s="3"/>
      <c r="E31" s="3"/>
      <c r="F31" s="3"/>
      <c r="G31" s="3"/>
      <c r="H31" s="5" t="s">
        <v>9</v>
      </c>
      <c r="I31" s="6">
        <f>IF($I$30="si",IF($L$24&gt;#REF!,0,IF($L$24&gt;#REF!,#REF!,IF($L$24&gt;#REF!,#REF!,IF($N$24&gt;0,#REF!)))),0)</f>
        <v>0</v>
      </c>
      <c r="J31" s="2"/>
      <c r="K31" s="6">
        <f>IF($K$30&gt;0,IF($L$24&gt;#REF!,0,IF($L$24&gt;#REF!,ROUND(#REF!*$K$30*$L$30%,2),IF($L$24&gt;0,ROUND(#REF!*$K$30*$L$30%,2)))),0)</f>
        <v>0</v>
      </c>
      <c r="L31" s="4"/>
      <c r="M31" s="2"/>
      <c r="N31" s="6">
        <f>IF($N$30&gt;0,IF($L$24&gt;#REF!,ROUND(#REF!*$N$30*$O$30%,2),IF($L$24&gt;0,ROUND(#REF!*$N$30*$O$30%,2))),0)</f>
        <v>0</v>
      </c>
      <c r="O31" s="2"/>
      <c r="P31" s="4"/>
      <c r="Q31" s="4"/>
      <c r="R31" s="4"/>
      <c r="S31" s="4"/>
    </row>
    <row r="32" spans="1:19" ht="12.75" hidden="1">
      <c r="A32" s="3"/>
      <c r="B32" s="3"/>
      <c r="C32" s="3"/>
      <c r="D32" s="3"/>
      <c r="E32" s="3"/>
      <c r="F32" s="3"/>
      <c r="G32" s="3"/>
      <c r="H32" s="5" t="s">
        <v>10</v>
      </c>
      <c r="I32" s="6">
        <f>IF($I$30="si",IF($L$26&gt;#REF!/12,0,IF($L$26&gt;#REF!/12,ROUND(#REF!/12,2),IF($L$26&gt;#REF!/12,ROUND(#REF!/12,2),IF($L$26&gt;0,ROUND(#REF!/12,2))))),0)</f>
        <v>0</v>
      </c>
      <c r="J32" s="2"/>
      <c r="K32" s="6">
        <f>IF($K$30&gt;0,IF($L$26&gt;#REF!/12,0,IF($L$26&gt;#REF!/12,ROUND(#REF!*$K$30/12*$L$30%,2),IF($L$26&gt;0,ROUND(#REF!*$K$30/12*$L$30%,2)))),0)</f>
        <v>0</v>
      </c>
      <c r="L32" s="4"/>
      <c r="M32" s="4"/>
      <c r="N32" s="6">
        <f>IF($N$30&gt;0,IF($L$26&gt;#REF!/12,ROUND(#REF!*$N$30/12*$O$30%,2),IF($L$26&gt;0,ROUND(#REF!*$N$30/12*$O$30%,2))),0)</f>
        <v>0</v>
      </c>
      <c r="O32" s="4"/>
      <c r="P32" s="4"/>
      <c r="Q32" s="4"/>
      <c r="R32" s="4"/>
      <c r="S32" s="4"/>
    </row>
    <row r="33" spans="1:19" ht="12.75" hidden="1">
      <c r="A33" s="3"/>
      <c r="B33" s="3"/>
      <c r="C33" s="3"/>
      <c r="D33" s="3"/>
      <c r="E33" s="3"/>
      <c r="F33" s="3"/>
      <c r="G33" s="3"/>
      <c r="H33" s="2"/>
      <c r="I33" s="2"/>
      <c r="J33" s="2"/>
      <c r="K33" s="2"/>
      <c r="L33" s="2"/>
      <c r="M33" s="2"/>
      <c r="N33" s="2"/>
      <c r="O33" s="2"/>
      <c r="P33" s="4"/>
      <c r="Q33" s="4"/>
      <c r="R33" s="4"/>
      <c r="S33" s="4"/>
    </row>
    <row r="34" spans="1:19" ht="13.5" thickTop="1">
      <c r="A34" s="3"/>
      <c r="B34" s="3"/>
      <c r="C34" s="3"/>
      <c r="D34" s="3"/>
      <c r="E34" s="3"/>
      <c r="F34" s="3"/>
      <c r="G34" s="3"/>
      <c r="H34" s="72" t="s">
        <v>78</v>
      </c>
      <c r="I34" s="71">
        <f>+'Conguaglio Annuale'!H16</f>
        <v>0</v>
      </c>
      <c r="J34" s="72" t="s">
        <v>79</v>
      </c>
      <c r="K34" s="71">
        <f>+'Conguaglio Annuale'!H17</f>
        <v>0</v>
      </c>
      <c r="L34" s="72" t="s">
        <v>15</v>
      </c>
      <c r="M34" s="72" t="s">
        <v>79</v>
      </c>
      <c r="N34" s="71">
        <f>+'Conguaglio Annuale'!H18</f>
        <v>0</v>
      </c>
      <c r="O34" s="71"/>
      <c r="P34" s="4"/>
      <c r="Q34" s="4"/>
      <c r="R34" s="4"/>
      <c r="S34" s="4"/>
    </row>
    <row r="35" spans="1:19" ht="13.5" thickBot="1">
      <c r="A35" s="46" t="s">
        <v>30</v>
      </c>
      <c r="B35" s="47"/>
      <c r="C35" s="48"/>
      <c r="D35" s="44"/>
      <c r="E35" s="44"/>
      <c r="F35" s="44"/>
      <c r="G35" s="44"/>
      <c r="H35" s="68">
        <v>3200</v>
      </c>
      <c r="I35" s="69">
        <f>+'Ire Mensile'!G16</f>
        <v>0</v>
      </c>
      <c r="J35" s="70"/>
      <c r="K35" s="69">
        <f>+'Ire Mensile'!G17</f>
        <v>0</v>
      </c>
      <c r="L35" s="69">
        <f>+'Ire Mensile'!G21</f>
        <v>0</v>
      </c>
      <c r="M35" s="70"/>
      <c r="N35" s="69">
        <f>+'Ire Mensile'!G18</f>
        <v>0</v>
      </c>
      <c r="O35" s="67" t="s">
        <v>10</v>
      </c>
      <c r="P35" s="4"/>
      <c r="Q35" s="4"/>
      <c r="R35" s="4"/>
      <c r="S35" s="4"/>
    </row>
    <row r="36" spans="1:19" ht="13.5" thickTop="1">
      <c r="A36" s="49" t="s">
        <v>31</v>
      </c>
      <c r="B36" s="50"/>
      <c r="C36" s="51"/>
      <c r="D36" s="44"/>
      <c r="E36" s="44"/>
      <c r="F36" s="44"/>
      <c r="G36" s="44"/>
      <c r="H36" s="64">
        <v>2900</v>
      </c>
      <c r="I36"/>
      <c r="J36"/>
      <c r="K36" s="2"/>
      <c r="L36" s="2"/>
      <c r="M36" s="2"/>
      <c r="N36" s="2"/>
      <c r="O36" s="2"/>
      <c r="P36" s="4"/>
      <c r="Q36" s="4"/>
      <c r="R36" s="4"/>
      <c r="S36" s="4"/>
    </row>
    <row r="37" spans="1:19" ht="12.75">
      <c r="A37" s="52"/>
      <c r="B37" s="53"/>
      <c r="C37" s="54" t="s">
        <v>32</v>
      </c>
      <c r="D37" s="44"/>
      <c r="E37" s="44"/>
      <c r="F37" s="44"/>
      <c r="G37" s="44"/>
      <c r="H37" s="65">
        <v>3450</v>
      </c>
      <c r="I37" s="274" t="s">
        <v>117</v>
      </c>
      <c r="J37" s="274"/>
      <c r="K37" s="108">
        <f>IF('Conguaglio Annuale'!G19="si",1,0)</f>
        <v>0</v>
      </c>
      <c r="L37" s="105">
        <f>+L30</f>
        <v>0</v>
      </c>
      <c r="M37" s="239" t="s">
        <v>118</v>
      </c>
      <c r="N37" s="108">
        <f>+'Conguaglio Annuale'!G20</f>
        <v>0</v>
      </c>
      <c r="O37" s="106" t="s">
        <v>9</v>
      </c>
      <c r="P37" s="4"/>
      <c r="Q37" s="4"/>
      <c r="R37" s="4"/>
      <c r="S37" s="4"/>
    </row>
    <row r="38" spans="1:19" ht="12.75">
      <c r="A38" s="103" t="s">
        <v>117</v>
      </c>
      <c r="B38" s="103"/>
      <c r="C38" s="103"/>
      <c r="D38" s="44"/>
      <c r="E38" s="44"/>
      <c r="F38" s="44"/>
      <c r="G38" s="44"/>
      <c r="H38" s="104">
        <v>3200</v>
      </c>
      <c r="I38" s="274"/>
      <c r="J38" s="274"/>
      <c r="K38" s="71">
        <f>+'Conguaglio Annuale'!H19</f>
        <v>0</v>
      </c>
      <c r="L38" s="107" t="s">
        <v>15</v>
      </c>
      <c r="M38" s="239"/>
      <c r="N38" s="71">
        <f>+'Conguaglio Annuale'!H20</f>
        <v>0</v>
      </c>
      <c r="O38" s="72" t="s">
        <v>79</v>
      </c>
      <c r="P38" s="4"/>
      <c r="Q38" s="4"/>
      <c r="R38" s="4"/>
      <c r="S38" s="4"/>
    </row>
    <row r="39" spans="1:19" ht="12.75">
      <c r="A39" s="103" t="s">
        <v>118</v>
      </c>
      <c r="B39" s="103"/>
      <c r="C39" s="103"/>
      <c r="D39" s="44"/>
      <c r="E39" s="44"/>
      <c r="F39" s="44"/>
      <c r="G39" s="44"/>
      <c r="H39" s="104">
        <v>3700</v>
      </c>
      <c r="I39" s="274"/>
      <c r="J39" s="274"/>
      <c r="K39" s="108">
        <f>IF('Ire Mensile'!G19="si",1,0)</f>
        <v>0</v>
      </c>
      <c r="L39" s="105">
        <f>+L35</f>
        <v>0</v>
      </c>
      <c r="M39" s="239"/>
      <c r="N39" s="108">
        <f>+'Ire Mensile'!G20</f>
        <v>0</v>
      </c>
      <c r="O39" s="106" t="s">
        <v>10</v>
      </c>
      <c r="P39" s="4"/>
      <c r="Q39" s="4"/>
      <c r="R39" s="4"/>
      <c r="S39" s="4"/>
    </row>
    <row r="40" spans="1:19" ht="12.75">
      <c r="A40" s="10" t="s">
        <v>108</v>
      </c>
      <c r="B40" s="2"/>
      <c r="C40" s="2"/>
      <c r="D40" s="2"/>
      <c r="E40" s="2"/>
      <c r="F40" s="2"/>
      <c r="G40" s="2"/>
      <c r="H40" s="2"/>
      <c r="I40"/>
      <c r="J40"/>
      <c r="K40" s="2"/>
      <c r="L40" s="2"/>
      <c r="M40" s="2"/>
      <c r="N40" s="2"/>
      <c r="O40" s="2"/>
      <c r="P40" s="4"/>
      <c r="Q40" s="4"/>
      <c r="R40" s="4"/>
      <c r="S40" s="4"/>
    </row>
    <row r="41" spans="1:19" ht="12.75">
      <c r="A41" s="15"/>
      <c r="B41" s="14"/>
      <c r="C41" s="16"/>
      <c r="D41" s="16"/>
      <c r="E41" s="16"/>
      <c r="F41" s="16"/>
      <c r="G41" s="16"/>
      <c r="H41" s="16"/>
      <c r="I41" s="14">
        <f>+'Conguaglio Annuale'!D53</f>
        <v>0</v>
      </c>
      <c r="J41" s="16"/>
      <c r="K41" s="16"/>
      <c r="L41" s="17"/>
      <c r="M41" s="16"/>
      <c r="N41" s="227"/>
      <c r="O41" s="219"/>
      <c r="P41" s="73"/>
      <c r="Q41" s="4"/>
      <c r="R41" s="4"/>
      <c r="S41" s="4"/>
    </row>
    <row r="42" spans="1:16" ht="12.75">
      <c r="A42" s="19"/>
      <c r="B42" s="20"/>
      <c r="C42" s="20"/>
      <c r="D42" s="20"/>
      <c r="E42" s="20"/>
      <c r="F42" s="20"/>
      <c r="G42" s="20"/>
      <c r="H42" s="20"/>
      <c r="I42" s="20">
        <f>+I41</f>
        <v>0</v>
      </c>
      <c r="J42" s="20"/>
      <c r="K42" s="20"/>
      <c r="L42" s="21"/>
      <c r="M42" s="20"/>
      <c r="N42" s="264"/>
      <c r="O42" s="265"/>
      <c r="P42" s="73"/>
    </row>
    <row r="43" spans="8:16" ht="12.75">
      <c r="H43" s="57">
        <f>+I41</f>
        <v>0</v>
      </c>
      <c r="I43" s="58">
        <f>+B41</f>
        <v>0</v>
      </c>
      <c r="J43" s="58">
        <f>+N41</f>
        <v>0</v>
      </c>
      <c r="K43" s="59">
        <f>+N42</f>
        <v>0</v>
      </c>
      <c r="L43" s="59"/>
      <c r="M43" s="60"/>
      <c r="N43" s="58">
        <f>+H43-I43-J43-K43</f>
        <v>0</v>
      </c>
      <c r="O43" s="56">
        <f>TRUNC(IF($N$43&lt;$A$24,($N$43*$C$23%),IF($N$43&lt;$A$25,(($N$43-$B$23)*$C$24%+$D$23),IF($N$43&lt;$A$26,(($N$43-$B$43)*$C$25%+$D$43),IF($N$43&lt;10000000,(($N$43-$B$25)*$C$26%+$D$25))))),2)</f>
        <v>0</v>
      </c>
      <c r="P43" s="73"/>
    </row>
    <row r="45" ht="12.75">
      <c r="A45" s="73" t="s">
        <v>132</v>
      </c>
    </row>
  </sheetData>
  <sheetProtection password="9E19" sheet="1" objects="1" scenarios="1"/>
  <mergeCells count="55">
    <mergeCell ref="M37:M39"/>
    <mergeCell ref="D27:G27"/>
    <mergeCell ref="H27:O27"/>
    <mergeCell ref="J5:J9"/>
    <mergeCell ref="A10:O10"/>
    <mergeCell ref="A13:O13"/>
    <mergeCell ref="A19:C19"/>
    <mergeCell ref="M5:M9"/>
    <mergeCell ref="H19:O19"/>
    <mergeCell ref="N5:O9"/>
    <mergeCell ref="A1:O1"/>
    <mergeCell ref="A5:A9"/>
    <mergeCell ref="B5:B9"/>
    <mergeCell ref="C5:H5"/>
    <mergeCell ref="C6:C9"/>
    <mergeCell ref="H6:H9"/>
    <mergeCell ref="I5:I9"/>
    <mergeCell ref="K5:K9"/>
    <mergeCell ref="L5:L9"/>
    <mergeCell ref="A3:O3"/>
    <mergeCell ref="J20:J22"/>
    <mergeCell ref="N20:N22"/>
    <mergeCell ref="O20:O22"/>
    <mergeCell ref="N17:O17"/>
    <mergeCell ref="N12:O12"/>
    <mergeCell ref="L20:L22"/>
    <mergeCell ref="N11:O11"/>
    <mergeCell ref="M20:M22"/>
    <mergeCell ref="N16:O16"/>
    <mergeCell ref="M14:M15"/>
    <mergeCell ref="N14:O15"/>
    <mergeCell ref="A20:A22"/>
    <mergeCell ref="B20:B22"/>
    <mergeCell ref="C20:C22"/>
    <mergeCell ref="H20:H22"/>
    <mergeCell ref="D20:D22"/>
    <mergeCell ref="E20:G22"/>
    <mergeCell ref="A14:A15"/>
    <mergeCell ref="C14:C15"/>
    <mergeCell ref="H14:H15"/>
    <mergeCell ref="J14:J15"/>
    <mergeCell ref="E14:E15"/>
    <mergeCell ref="D14:D15"/>
    <mergeCell ref="F14:F15"/>
    <mergeCell ref="G14:G15"/>
    <mergeCell ref="J4:O4"/>
    <mergeCell ref="I37:J39"/>
    <mergeCell ref="N41:O41"/>
    <mergeCell ref="N42:O42"/>
    <mergeCell ref="I20:I22"/>
    <mergeCell ref="K20:K22"/>
    <mergeCell ref="H23:O23"/>
    <mergeCell ref="H29:O29"/>
    <mergeCell ref="H25:O25"/>
    <mergeCell ref="K14:L15"/>
  </mergeCells>
  <printOptions/>
  <pageMargins left="0" right="0" top="0.1968503937007874" bottom="0.1968503937007874" header="0.5118110236220472" footer="0.5118110236220472"/>
  <pageSetup blackAndWhite="1" horizontalDpi="360" verticalDpi="36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22">
      <selection activeCell="F39" sqref="F39"/>
    </sheetView>
  </sheetViews>
  <sheetFormatPr defaultColWidth="9.33203125" defaultRowHeight="12.75"/>
  <cols>
    <col min="1" max="1" width="2.83203125" style="0" customWidth="1"/>
    <col min="19" max="19" width="2.83203125" style="0" customWidth="1"/>
  </cols>
  <sheetData>
    <row r="1" spans="1:19" ht="13.5" thickBo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4.25" thickTop="1">
      <c r="A2" s="171"/>
      <c r="B2" s="171"/>
      <c r="C2" s="171"/>
      <c r="D2" s="171"/>
      <c r="E2" s="171"/>
      <c r="F2" s="171"/>
      <c r="G2" s="171"/>
      <c r="H2" s="283" t="s">
        <v>92</v>
      </c>
      <c r="I2" s="284"/>
      <c r="J2" s="284"/>
      <c r="K2" s="284"/>
      <c r="L2" s="285"/>
      <c r="M2" s="171"/>
      <c r="N2" s="171"/>
      <c r="O2" s="171"/>
      <c r="P2" s="171"/>
      <c r="Q2" s="171"/>
      <c r="R2" s="171"/>
      <c r="S2" s="171"/>
    </row>
    <row r="3" spans="1:19" ht="12.75">
      <c r="A3" s="171"/>
      <c r="B3" s="171"/>
      <c r="C3" s="171"/>
      <c r="D3" s="171"/>
      <c r="E3" s="171"/>
      <c r="F3" s="171"/>
      <c r="G3" s="171"/>
      <c r="H3" s="286"/>
      <c r="I3" s="287"/>
      <c r="J3" s="287"/>
      <c r="K3" s="287"/>
      <c r="L3" s="288"/>
      <c r="M3" s="171"/>
      <c r="N3" s="171"/>
      <c r="O3" s="171"/>
      <c r="P3" s="171"/>
      <c r="Q3" s="171"/>
      <c r="R3" s="171"/>
      <c r="S3" s="171"/>
    </row>
    <row r="4" spans="1:19" ht="13.5">
      <c r="A4" s="171"/>
      <c r="B4" s="171"/>
      <c r="C4" s="171"/>
      <c r="D4" s="171"/>
      <c r="E4" s="171"/>
      <c r="F4" s="171"/>
      <c r="G4" s="171"/>
      <c r="H4" s="289" t="s">
        <v>93</v>
      </c>
      <c r="I4" s="290"/>
      <c r="J4" s="290"/>
      <c r="K4" s="290"/>
      <c r="L4" s="291"/>
      <c r="M4" s="171"/>
      <c r="N4" s="171"/>
      <c r="O4" s="171"/>
      <c r="P4" s="171"/>
      <c r="Q4" s="171"/>
      <c r="R4" s="171"/>
      <c r="S4" s="171"/>
    </row>
    <row r="5" spans="1:19" ht="12.75">
      <c r="A5" s="171"/>
      <c r="B5" s="171"/>
      <c r="C5" s="171"/>
      <c r="D5" s="171"/>
      <c r="E5" s="171"/>
      <c r="F5" s="171"/>
      <c r="G5" s="171"/>
      <c r="H5" s="286"/>
      <c r="I5" s="287"/>
      <c r="J5" s="287"/>
      <c r="K5" s="287"/>
      <c r="L5" s="288"/>
      <c r="M5" s="171"/>
      <c r="N5" s="171"/>
      <c r="O5" s="171"/>
      <c r="P5" s="171"/>
      <c r="Q5" s="171"/>
      <c r="R5" s="171"/>
      <c r="S5" s="171"/>
    </row>
    <row r="6" spans="1:19" ht="14.25" thickBot="1">
      <c r="A6" s="171"/>
      <c r="B6" s="171"/>
      <c r="C6" s="171"/>
      <c r="D6" s="171"/>
      <c r="E6" s="171"/>
      <c r="F6" s="171"/>
      <c r="G6" s="171"/>
      <c r="H6" s="279" t="s">
        <v>94</v>
      </c>
      <c r="I6" s="280"/>
      <c r="J6" s="280"/>
      <c r="K6" s="280"/>
      <c r="L6" s="281"/>
      <c r="M6" s="171"/>
      <c r="N6" s="171"/>
      <c r="O6" s="171"/>
      <c r="P6" s="171"/>
      <c r="Q6" s="171"/>
      <c r="R6" s="171"/>
      <c r="S6" s="171"/>
    </row>
    <row r="7" spans="1:19" ht="13.5" thickTop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</row>
    <row r="8" spans="1:19" ht="12.75" customHeight="1">
      <c r="A8" s="171"/>
      <c r="B8" s="282" t="s">
        <v>199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170"/>
    </row>
    <row r="9" spans="1:19" ht="12.75" customHeight="1">
      <c r="A9" s="171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170"/>
    </row>
    <row r="10" spans="1:19" ht="12.75" customHeight="1">
      <c r="A10" s="171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170"/>
    </row>
    <row r="11" spans="1:19" ht="12.75" customHeight="1">
      <c r="A11" s="17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170"/>
    </row>
    <row r="12" spans="1:19" ht="12.75" customHeight="1">
      <c r="A12" s="171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170"/>
    </row>
    <row r="13" spans="1:19" ht="12.75" customHeight="1">
      <c r="A13" s="171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170"/>
    </row>
    <row r="14" spans="1:19" ht="12.75" customHeight="1">
      <c r="A14" s="171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170"/>
    </row>
    <row r="15" spans="1:19" ht="12.75" customHeight="1">
      <c r="A15" s="171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170"/>
    </row>
    <row r="16" spans="1:19" ht="12.75" customHeight="1">
      <c r="A16" s="171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170"/>
    </row>
    <row r="17" spans="1:19" ht="12.75" customHeight="1">
      <c r="A17" s="171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170"/>
    </row>
    <row r="18" spans="1:19" ht="12.75" customHeight="1">
      <c r="A18" s="171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170"/>
    </row>
    <row r="19" spans="1:19" ht="12.75" customHeight="1">
      <c r="A19" s="171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170"/>
    </row>
    <row r="20" spans="1:19" ht="12.75" customHeight="1">
      <c r="A20" s="17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170"/>
    </row>
    <row r="21" spans="1:19" ht="12.75" customHeight="1">
      <c r="A21" s="171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170"/>
    </row>
    <row r="22" spans="1:19" ht="12.75" customHeight="1">
      <c r="A22" s="171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170"/>
    </row>
    <row r="23" spans="1:19" ht="12.75" customHeight="1">
      <c r="A23" s="171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170"/>
    </row>
    <row r="24" spans="1:19" ht="12.75" customHeight="1">
      <c r="A24" s="171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170"/>
    </row>
    <row r="25" spans="1:19" ht="12.75" customHeight="1">
      <c r="A25" s="171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170"/>
    </row>
    <row r="26" spans="1:19" ht="12.75" customHeight="1">
      <c r="A26" s="171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170"/>
    </row>
    <row r="27" spans="1:19" ht="12.75" customHeight="1">
      <c r="A27" s="171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170"/>
    </row>
    <row r="28" spans="1:19" ht="12.75" customHeight="1">
      <c r="A28" s="171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170"/>
    </row>
    <row r="29" spans="1:19" ht="12.75" customHeight="1">
      <c r="A29" s="171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170"/>
    </row>
    <row r="30" spans="1:19" ht="12.75" customHeight="1">
      <c r="A30" s="171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170"/>
    </row>
    <row r="31" spans="1:19" ht="12.75" customHeight="1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0"/>
    </row>
  </sheetData>
  <sheetProtection password="9E19" sheet="1" objects="1" scenarios="1"/>
  <mergeCells count="6">
    <mergeCell ref="H6:L6"/>
    <mergeCell ref="B8:R30"/>
    <mergeCell ref="H2:L2"/>
    <mergeCell ref="H3:L3"/>
    <mergeCell ref="H4:L4"/>
    <mergeCell ref="H5:L5"/>
  </mergeCells>
  <hyperlinks>
    <hyperlink ref="H4" r:id="rId1" display="giuseppe.rizzo03@giustizia.it"/>
    <hyperlink ref="H6" r:id="rId2" display="giurizzo@virgilio.it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28">
      <selection activeCell="A37" sqref="A37:F37"/>
    </sheetView>
  </sheetViews>
  <sheetFormatPr defaultColWidth="9.33203125" defaultRowHeight="12.75"/>
  <cols>
    <col min="1" max="1" width="27.5" style="0" customWidth="1"/>
    <col min="2" max="2" width="11.5" style="0" customWidth="1"/>
    <col min="3" max="3" width="19.33203125" style="0" customWidth="1"/>
    <col min="4" max="4" width="10.5" style="0" customWidth="1"/>
    <col min="5" max="5" width="10.83203125" style="0" customWidth="1"/>
    <col min="6" max="6" width="10.5" style="0" customWidth="1"/>
    <col min="7" max="7" width="10.16015625" style="0" customWidth="1"/>
    <col min="8" max="8" width="6.33203125" style="0" customWidth="1"/>
    <col min="9" max="9" width="2.83203125" style="0" customWidth="1"/>
  </cols>
  <sheetData>
    <row r="1" spans="1:15" ht="15.75">
      <c r="A1" s="348" t="s">
        <v>46</v>
      </c>
      <c r="B1" s="348"/>
      <c r="C1" s="348"/>
      <c r="D1" s="348"/>
      <c r="E1" s="348"/>
      <c r="F1" s="348"/>
      <c r="G1" s="348"/>
      <c r="H1" s="348"/>
      <c r="I1" s="74"/>
      <c r="J1" s="292" t="s">
        <v>200</v>
      </c>
      <c r="K1" s="293"/>
      <c r="L1" s="293"/>
      <c r="M1" s="293"/>
      <c r="N1" s="294"/>
      <c r="O1" s="74"/>
    </row>
    <row r="2" spans="1:15" ht="15.75">
      <c r="A2" s="349" t="s">
        <v>47</v>
      </c>
      <c r="B2" s="349"/>
      <c r="C2" s="349"/>
      <c r="D2" s="349"/>
      <c r="E2" s="349"/>
      <c r="F2" s="349"/>
      <c r="G2" s="349"/>
      <c r="H2" s="349"/>
      <c r="I2" s="74"/>
      <c r="J2" s="365" t="s">
        <v>95</v>
      </c>
      <c r="K2" s="366"/>
      <c r="L2" s="366"/>
      <c r="M2" s="366"/>
      <c r="N2" s="367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348" t="s">
        <v>104</v>
      </c>
      <c r="B4" s="348"/>
      <c r="C4" s="348"/>
      <c r="D4" s="348"/>
      <c r="E4" s="348"/>
      <c r="F4" s="348"/>
      <c r="G4" s="348"/>
      <c r="H4" s="348"/>
      <c r="I4" s="74"/>
      <c r="J4" s="369" t="s">
        <v>92</v>
      </c>
      <c r="K4" s="370"/>
      <c r="L4" s="370"/>
      <c r="M4" s="370"/>
      <c r="N4" s="371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372"/>
      <c r="K5" s="373"/>
      <c r="L5" s="373"/>
      <c r="M5" s="373"/>
      <c r="N5" s="374"/>
      <c r="O5" s="74"/>
    </row>
    <row r="6" spans="1:15" ht="13.5">
      <c r="A6" s="311" t="s">
        <v>71</v>
      </c>
      <c r="B6" s="311"/>
      <c r="C6" s="311"/>
      <c r="D6" s="311"/>
      <c r="E6" s="312"/>
      <c r="F6" s="189" t="s">
        <v>72</v>
      </c>
      <c r="G6" s="190">
        <v>2005</v>
      </c>
      <c r="H6" s="77"/>
      <c r="I6" s="74"/>
      <c r="J6" s="372" t="s">
        <v>93</v>
      </c>
      <c r="K6" s="373"/>
      <c r="L6" s="373"/>
      <c r="M6" s="373"/>
      <c r="N6" s="374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375"/>
      <c r="K7" s="376"/>
      <c r="L7" s="376"/>
      <c r="M7" s="376"/>
      <c r="N7" s="377"/>
      <c r="O7" s="74"/>
    </row>
    <row r="8" spans="1:15" ht="16.5" thickBot="1">
      <c r="A8" s="173" t="s">
        <v>49</v>
      </c>
      <c r="B8" s="188" t="s">
        <v>48</v>
      </c>
      <c r="C8" s="350"/>
      <c r="D8" s="350"/>
      <c r="E8" s="350"/>
      <c r="F8" s="175" t="s">
        <v>73</v>
      </c>
      <c r="G8" s="351"/>
      <c r="H8" s="352"/>
      <c r="I8" s="74"/>
      <c r="J8" s="378" t="s">
        <v>94</v>
      </c>
      <c r="K8" s="379"/>
      <c r="L8" s="379"/>
      <c r="M8" s="379"/>
      <c r="N8" s="380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>
      <c r="A10" s="311" t="s">
        <v>75</v>
      </c>
      <c r="B10" s="312"/>
      <c r="C10" s="191"/>
      <c r="D10" s="173" t="s">
        <v>74</v>
      </c>
      <c r="E10" s="353"/>
      <c r="F10" s="353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318"/>
      <c r="H12" s="318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338" t="s">
        <v>57</v>
      </c>
      <c r="B14" s="339"/>
      <c r="C14" s="336" t="s">
        <v>58</v>
      </c>
      <c r="D14" s="337"/>
      <c r="E14" s="319" t="s">
        <v>62</v>
      </c>
      <c r="F14" s="320"/>
      <c r="G14" s="321"/>
      <c r="H14" s="130"/>
      <c r="I14" s="74"/>
      <c r="J14" s="384" t="s">
        <v>96</v>
      </c>
      <c r="K14" s="384"/>
      <c r="L14" s="384"/>
      <c r="M14" s="384"/>
      <c r="N14" s="384"/>
      <c r="O14" s="74"/>
    </row>
    <row r="15" spans="1:15" ht="12.75">
      <c r="A15" s="237" t="s">
        <v>50</v>
      </c>
      <c r="B15" s="196"/>
      <c r="C15" s="234" t="s">
        <v>59</v>
      </c>
      <c r="D15" s="199"/>
      <c r="E15" s="322"/>
      <c r="F15" s="323"/>
      <c r="G15" s="324"/>
      <c r="H15" s="113"/>
      <c r="I15" s="74"/>
      <c r="J15" s="384"/>
      <c r="K15" s="384"/>
      <c r="L15" s="384"/>
      <c r="M15" s="384"/>
      <c r="N15" s="384"/>
      <c r="O15" s="74"/>
    </row>
    <row r="16" spans="1:15" ht="12.75">
      <c r="A16" s="238" t="s">
        <v>51</v>
      </c>
      <c r="B16" s="197"/>
      <c r="C16" s="235" t="s">
        <v>60</v>
      </c>
      <c r="D16" s="200"/>
      <c r="E16" s="314" t="s">
        <v>120</v>
      </c>
      <c r="F16" s="315"/>
      <c r="G16" s="202"/>
      <c r="H16" s="114" t="s">
        <v>129</v>
      </c>
      <c r="I16" s="74"/>
      <c r="J16" s="384"/>
      <c r="K16" s="384"/>
      <c r="L16" s="384"/>
      <c r="M16" s="384"/>
      <c r="N16" s="384"/>
      <c r="O16" s="74"/>
    </row>
    <row r="17" spans="1:15" ht="12.75">
      <c r="A17" s="238" t="s">
        <v>52</v>
      </c>
      <c r="B17" s="197"/>
      <c r="C17" s="235" t="s">
        <v>61</v>
      </c>
      <c r="D17" s="200"/>
      <c r="E17" s="306" t="s">
        <v>121</v>
      </c>
      <c r="F17" s="307"/>
      <c r="G17" s="203"/>
      <c r="H17" s="114" t="s">
        <v>130</v>
      </c>
      <c r="I17" s="74"/>
      <c r="J17" s="385"/>
      <c r="K17" s="385"/>
      <c r="L17" s="385"/>
      <c r="M17" s="385"/>
      <c r="N17" s="385"/>
      <c r="O17" s="74"/>
    </row>
    <row r="18" spans="1:15" ht="13.5" thickBot="1">
      <c r="A18" s="238" t="s">
        <v>53</v>
      </c>
      <c r="B18" s="197"/>
      <c r="C18" s="236" t="s">
        <v>119</v>
      </c>
      <c r="D18" s="201"/>
      <c r="E18" s="306" t="s">
        <v>122</v>
      </c>
      <c r="F18" s="307"/>
      <c r="G18" s="203"/>
      <c r="H18" s="114" t="s">
        <v>130</v>
      </c>
      <c r="I18" s="74"/>
      <c r="J18" s="385"/>
      <c r="K18" s="385"/>
      <c r="L18" s="385"/>
      <c r="M18" s="385"/>
      <c r="N18" s="385"/>
      <c r="O18" s="74"/>
    </row>
    <row r="19" spans="1:15" ht="12.75" customHeight="1" thickBot="1">
      <c r="A19" s="238" t="s">
        <v>54</v>
      </c>
      <c r="B19" s="197"/>
      <c r="C19" s="123" t="s">
        <v>56</v>
      </c>
      <c r="D19" s="129">
        <f>SUM(D15:D18)</f>
        <v>0</v>
      </c>
      <c r="E19" s="306" t="s">
        <v>124</v>
      </c>
      <c r="F19" s="307"/>
      <c r="G19" s="203"/>
      <c r="H19" s="114" t="s">
        <v>131</v>
      </c>
      <c r="I19" s="74"/>
      <c r="J19" s="383" t="s">
        <v>105</v>
      </c>
      <c r="K19" s="383"/>
      <c r="L19" s="383"/>
      <c r="M19" s="383"/>
      <c r="N19" s="383"/>
      <c r="O19" s="74"/>
    </row>
    <row r="20" spans="1:15" ht="12.75">
      <c r="A20" s="238" t="s">
        <v>55</v>
      </c>
      <c r="B20" s="197"/>
      <c r="C20" s="343"/>
      <c r="D20" s="343"/>
      <c r="E20" s="306" t="s">
        <v>125</v>
      </c>
      <c r="F20" s="307"/>
      <c r="G20" s="203"/>
      <c r="H20" s="114" t="s">
        <v>130</v>
      </c>
      <c r="I20" s="74"/>
      <c r="J20" s="383"/>
      <c r="K20" s="383"/>
      <c r="L20" s="383"/>
      <c r="M20" s="383"/>
      <c r="N20" s="383"/>
      <c r="O20" s="74"/>
    </row>
    <row r="21" spans="1:15" ht="13.5" thickBot="1">
      <c r="A21" s="236" t="s">
        <v>119</v>
      </c>
      <c r="B21" s="198"/>
      <c r="C21" s="343"/>
      <c r="D21" s="344"/>
      <c r="E21" s="308" t="s">
        <v>123</v>
      </c>
      <c r="F21" s="309"/>
      <c r="G21" s="204"/>
      <c r="H21" s="131" t="s">
        <v>15</v>
      </c>
      <c r="I21" s="74"/>
      <c r="J21" s="187"/>
      <c r="K21" s="187"/>
      <c r="L21" s="187"/>
      <c r="M21" s="187"/>
      <c r="N21" s="187"/>
      <c r="O21" s="74"/>
    </row>
    <row r="22" spans="1:15" ht="13.5" thickBot="1">
      <c r="A22" s="184" t="s">
        <v>56</v>
      </c>
      <c r="B22" s="185">
        <f>SUM(B15:B21)</f>
        <v>0</v>
      </c>
      <c r="C22" s="343"/>
      <c r="D22" s="344"/>
      <c r="E22" s="345"/>
      <c r="F22" s="345"/>
      <c r="G22" s="345"/>
      <c r="H22" s="345"/>
      <c r="I22" s="74"/>
      <c r="J22" s="74"/>
      <c r="K22" s="74"/>
      <c r="L22" s="74"/>
      <c r="M22" s="74"/>
      <c r="N22" s="74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74"/>
      <c r="K23" s="74"/>
      <c r="L23" s="74"/>
      <c r="M23" s="74"/>
      <c r="N23" s="74"/>
      <c r="O23" s="74"/>
    </row>
    <row r="24" spans="1:15" ht="13.5" customHeight="1">
      <c r="A24" s="340" t="s">
        <v>63</v>
      </c>
      <c r="B24" s="341"/>
      <c r="C24" s="341"/>
      <c r="D24" s="341"/>
      <c r="E24" s="341"/>
      <c r="F24" s="341"/>
      <c r="G24" s="341"/>
      <c r="H24" s="342"/>
      <c r="I24" s="74"/>
      <c r="J24" s="386" t="s">
        <v>102</v>
      </c>
      <c r="K24" s="386"/>
      <c r="L24" s="386"/>
      <c r="M24" s="386"/>
      <c r="N24" s="386"/>
      <c r="O24" s="74"/>
    </row>
    <row r="25" spans="1:15" ht="12.75">
      <c r="A25" s="304" t="s">
        <v>87</v>
      </c>
      <c r="B25" s="305"/>
      <c r="C25" s="305"/>
      <c r="D25" s="92">
        <f>IF(B22&gt;0,'Calcolo Irpef'!L12,IF(G12&gt;0,'Calcolo Irpef'!L12,0))</f>
        <v>0</v>
      </c>
      <c r="E25" s="327"/>
      <c r="F25" s="325"/>
      <c r="G25" s="325"/>
      <c r="H25" s="326"/>
      <c r="I25" s="74"/>
      <c r="J25" s="386"/>
      <c r="K25" s="386"/>
      <c r="L25" s="386"/>
      <c r="M25" s="386"/>
      <c r="N25" s="386"/>
      <c r="O25" s="74"/>
    </row>
    <row r="26" spans="1:15" ht="12.75">
      <c r="A26" s="304" t="s">
        <v>88</v>
      </c>
      <c r="B26" s="305"/>
      <c r="C26" s="305"/>
      <c r="D26" s="93">
        <f>IF(B22&gt;0,ROUND('Calcolo Irpef'!N12/12,2),IF(G12&gt;0,ROUND('Calcolo Irpef'!N12/12,2),0))</f>
        <v>0</v>
      </c>
      <c r="E26" s="327"/>
      <c r="F26" s="325"/>
      <c r="G26" s="325"/>
      <c r="H26" s="326"/>
      <c r="I26" s="74"/>
      <c r="J26" s="386"/>
      <c r="K26" s="386"/>
      <c r="L26" s="386"/>
      <c r="M26" s="386"/>
      <c r="N26" s="386"/>
      <c r="O26" s="74"/>
    </row>
    <row r="27" spans="1:15" ht="12.75">
      <c r="A27" s="295"/>
      <c r="B27" s="296"/>
      <c r="C27" s="296"/>
      <c r="D27" s="296"/>
      <c r="E27" s="296"/>
      <c r="F27" s="296"/>
      <c r="G27" s="296"/>
      <c r="H27" s="297"/>
      <c r="I27" s="74"/>
      <c r="J27" s="386"/>
      <c r="K27" s="386"/>
      <c r="L27" s="386"/>
      <c r="M27" s="386"/>
      <c r="N27" s="386"/>
      <c r="O27" s="74"/>
    </row>
    <row r="28" spans="1:15" ht="13.5">
      <c r="A28" s="340" t="s">
        <v>64</v>
      </c>
      <c r="B28" s="341"/>
      <c r="C28" s="341"/>
      <c r="D28" s="341"/>
      <c r="E28" s="341"/>
      <c r="F28" s="341"/>
      <c r="G28" s="341"/>
      <c r="H28" s="342"/>
      <c r="I28" s="74"/>
      <c r="J28" s="74"/>
      <c r="K28" s="74"/>
      <c r="L28" s="74"/>
      <c r="M28" s="74"/>
      <c r="N28" s="74"/>
      <c r="O28" s="74"/>
    </row>
    <row r="29" spans="1:15" ht="12.75">
      <c r="A29" s="302" t="s">
        <v>80</v>
      </c>
      <c r="B29" s="303"/>
      <c r="C29" s="303"/>
      <c r="D29" s="303"/>
      <c r="E29" s="325"/>
      <c r="F29" s="325"/>
      <c r="G29" s="325"/>
      <c r="H29" s="326"/>
      <c r="I29" s="74"/>
      <c r="J29" s="74"/>
      <c r="K29" s="74"/>
      <c r="L29" s="74"/>
      <c r="M29" s="74"/>
      <c r="N29" s="74"/>
      <c r="O29" s="74"/>
    </row>
    <row r="30" spans="1:15" ht="12.75">
      <c r="A30" s="304" t="s">
        <v>134</v>
      </c>
      <c r="B30" s="305"/>
      <c r="C30" s="305"/>
      <c r="D30" s="93">
        <f>ROUND('Calcolo Irpef'!C17/12,2)</f>
        <v>0</v>
      </c>
      <c r="E30" s="325"/>
      <c r="F30" s="325"/>
      <c r="G30" s="325"/>
      <c r="H30" s="326"/>
      <c r="I30" s="74"/>
      <c r="J30" s="74"/>
      <c r="K30" s="74"/>
      <c r="L30" s="74"/>
      <c r="M30" s="74"/>
      <c r="N30" s="74"/>
      <c r="O30" s="74"/>
    </row>
    <row r="31" spans="1:15" ht="12.75">
      <c r="A31" s="304" t="s">
        <v>133</v>
      </c>
      <c r="B31" s="305"/>
      <c r="C31" s="305"/>
      <c r="D31" s="93">
        <f>ROUND('Calcolo Irpef'!H17/12,2)</f>
        <v>0</v>
      </c>
      <c r="E31" s="325"/>
      <c r="F31" s="325"/>
      <c r="G31" s="325"/>
      <c r="H31" s="326"/>
      <c r="I31" s="74"/>
      <c r="J31" s="74"/>
      <c r="K31" s="74"/>
      <c r="L31" s="74"/>
      <c r="M31" s="74"/>
      <c r="N31" s="74"/>
      <c r="O31" s="74"/>
    </row>
    <row r="32" spans="1:15" ht="12.75">
      <c r="A32" s="332" t="s">
        <v>135</v>
      </c>
      <c r="B32" s="333"/>
      <c r="C32" s="333"/>
      <c r="D32" s="93">
        <f>SUM(D29:D31)</f>
        <v>0</v>
      </c>
      <c r="E32" s="325"/>
      <c r="F32" s="325"/>
      <c r="G32" s="325"/>
      <c r="H32" s="326"/>
      <c r="I32" s="74"/>
      <c r="J32" s="74"/>
      <c r="K32" s="74"/>
      <c r="L32" s="74"/>
      <c r="M32" s="74"/>
      <c r="N32" s="74"/>
      <c r="O32" s="74"/>
    </row>
    <row r="33" spans="1:15" ht="12.75">
      <c r="A33" s="304" t="s">
        <v>136</v>
      </c>
      <c r="B33" s="305"/>
      <c r="C33" s="305"/>
      <c r="D33" s="305"/>
      <c r="E33" s="305"/>
      <c r="F33" s="92">
        <f>IF(B22&gt;0,'Calcolo Irpef'!L17,IF(G12&gt;0,'Calcolo Irpef'!L17,0))</f>
        <v>0</v>
      </c>
      <c r="G33" s="327"/>
      <c r="H33" s="326"/>
      <c r="I33" s="74"/>
      <c r="J33" s="74"/>
      <c r="K33" s="74"/>
      <c r="L33" s="74"/>
      <c r="M33" s="74"/>
      <c r="N33" s="74"/>
      <c r="O33" s="74"/>
    </row>
    <row r="34" spans="1:15" ht="12.75">
      <c r="A34" s="334" t="s">
        <v>137</v>
      </c>
      <c r="B34" s="335"/>
      <c r="C34" s="335"/>
      <c r="D34" s="335"/>
      <c r="E34" s="335"/>
      <c r="F34" s="186">
        <f>ROUND('Calcolo Irpef'!N17/12,2)</f>
        <v>0</v>
      </c>
      <c r="G34" s="328"/>
      <c r="H34" s="297"/>
      <c r="I34" s="74"/>
      <c r="J34" s="74"/>
      <c r="K34" s="74"/>
      <c r="L34" s="74"/>
      <c r="M34" s="74"/>
      <c r="N34" s="74"/>
      <c r="O34" s="74"/>
    </row>
    <row r="35" spans="1:15" ht="12.75">
      <c r="A35" s="329"/>
      <c r="B35" s="330"/>
      <c r="C35" s="330"/>
      <c r="D35" s="330"/>
      <c r="E35" s="330"/>
      <c r="F35" s="330"/>
      <c r="G35" s="330"/>
      <c r="H35" s="331"/>
      <c r="I35" s="74"/>
      <c r="J35" s="74"/>
      <c r="K35" s="74"/>
      <c r="L35" s="74"/>
      <c r="M35" s="74"/>
      <c r="N35" s="74"/>
      <c r="O35" s="74"/>
    </row>
    <row r="36" spans="1:15" ht="12.75">
      <c r="A36" s="332" t="s">
        <v>89</v>
      </c>
      <c r="B36" s="333"/>
      <c r="C36" s="333"/>
      <c r="D36" s="333"/>
      <c r="E36" s="333"/>
      <c r="F36" s="312"/>
      <c r="G36" s="346">
        <f>+D26+F34</f>
        <v>0</v>
      </c>
      <c r="H36" s="347"/>
      <c r="I36" s="74"/>
      <c r="J36" s="74"/>
      <c r="K36" s="74"/>
      <c r="L36" s="74"/>
      <c r="M36" s="74"/>
      <c r="N36" s="74"/>
      <c r="O36" s="74"/>
    </row>
    <row r="37" spans="1:15" ht="13.5" thickBot="1">
      <c r="A37" s="332" t="s">
        <v>86</v>
      </c>
      <c r="B37" s="333"/>
      <c r="C37" s="333"/>
      <c r="D37" s="333"/>
      <c r="E37" s="333"/>
      <c r="F37" s="312"/>
      <c r="G37" s="356">
        <f>IF(B22&gt;0,'Calcolo Irpef'!N26,IF(G12&gt;0,'Calcolo Irpef'!N26,0))</f>
        <v>0</v>
      </c>
      <c r="H37" s="357"/>
      <c r="I37" s="74"/>
      <c r="J37" s="74"/>
      <c r="K37" s="74"/>
      <c r="L37" s="74"/>
      <c r="M37" s="74"/>
      <c r="N37" s="74"/>
      <c r="O37" s="74"/>
    </row>
    <row r="38" spans="1:15" ht="16.5" thickBot="1">
      <c r="A38" s="332" t="s">
        <v>116</v>
      </c>
      <c r="B38" s="333"/>
      <c r="C38" s="333"/>
      <c r="D38" s="333"/>
      <c r="E38" s="333"/>
      <c r="F38" s="333"/>
      <c r="G38" s="358">
        <f>IF(B22&gt;0,'Calcolo Irpef'!O26,IF(G12&gt;0,'Calcolo Irpef'!O26,0))</f>
        <v>0</v>
      </c>
      <c r="H38" s="359"/>
      <c r="I38" s="74"/>
      <c r="J38" s="74"/>
      <c r="K38" s="74"/>
      <c r="L38" s="74"/>
      <c r="M38" s="74"/>
      <c r="N38" s="74"/>
      <c r="O38" s="74"/>
    </row>
    <row r="39" spans="1:15" ht="12.75">
      <c r="A39" s="295"/>
      <c r="B39" s="296"/>
      <c r="C39" s="296"/>
      <c r="D39" s="296"/>
      <c r="E39" s="296"/>
      <c r="F39" s="296"/>
      <c r="G39" s="296"/>
      <c r="H39" s="297"/>
      <c r="I39" s="74"/>
      <c r="J39" s="74"/>
      <c r="K39" s="74"/>
      <c r="L39" s="74"/>
      <c r="M39" s="74"/>
      <c r="N39" s="74"/>
      <c r="O39" s="74"/>
    </row>
    <row r="40" spans="1:15" ht="12.75">
      <c r="A40" s="298"/>
      <c r="B40" s="298"/>
      <c r="C40" s="298"/>
      <c r="D40" s="298"/>
      <c r="E40" s="298"/>
      <c r="F40" s="298"/>
      <c r="G40" s="298"/>
      <c r="H40" s="298"/>
      <c r="I40" s="74"/>
      <c r="J40" s="74"/>
      <c r="K40" s="74"/>
      <c r="L40" s="74"/>
      <c r="M40" s="74"/>
      <c r="N40" s="74"/>
      <c r="O40" s="74"/>
    </row>
    <row r="41" spans="1:15" ht="13.5">
      <c r="A41" s="360" t="s">
        <v>97</v>
      </c>
      <c r="B41" s="361"/>
      <c r="C41" s="361"/>
      <c r="D41" s="361"/>
      <c r="E41" s="361"/>
      <c r="F41" s="361"/>
      <c r="G41" s="361"/>
      <c r="H41" s="362"/>
      <c r="I41" s="74"/>
      <c r="J41" s="74"/>
      <c r="K41" s="74"/>
      <c r="L41" s="74"/>
      <c r="M41" s="74"/>
      <c r="N41" s="74"/>
      <c r="O41" s="74"/>
    </row>
    <row r="42" spans="1:15" ht="12.75">
      <c r="A42" s="299" t="s">
        <v>98</v>
      </c>
      <c r="B42" s="299" t="s">
        <v>99</v>
      </c>
      <c r="C42" s="389" t="s">
        <v>58</v>
      </c>
      <c r="D42" s="391" t="s">
        <v>33</v>
      </c>
      <c r="E42" s="392"/>
      <c r="F42" s="299" t="s">
        <v>100</v>
      </c>
      <c r="G42" s="391" t="s">
        <v>101</v>
      </c>
      <c r="H42" s="392"/>
      <c r="I42" s="74"/>
      <c r="J42" s="74"/>
      <c r="K42" s="74"/>
      <c r="L42" s="74"/>
      <c r="M42" s="74"/>
      <c r="N42" s="74"/>
      <c r="O42" s="74"/>
    </row>
    <row r="43" spans="1:15" ht="12.75">
      <c r="A43" s="300"/>
      <c r="B43" s="300"/>
      <c r="C43" s="390"/>
      <c r="D43" s="393"/>
      <c r="E43" s="394"/>
      <c r="F43" s="300">
        <v>10</v>
      </c>
      <c r="G43" s="393"/>
      <c r="H43" s="394"/>
      <c r="I43" s="74"/>
      <c r="J43" s="74"/>
      <c r="K43" s="74"/>
      <c r="L43" s="74"/>
      <c r="M43" s="74"/>
      <c r="N43" s="74"/>
      <c r="O43" s="74"/>
    </row>
    <row r="44" spans="1:15" ht="6.75" customHeight="1">
      <c r="A44" s="395"/>
      <c r="B44" s="396">
        <v>23</v>
      </c>
      <c r="C44" s="396"/>
      <c r="D44" s="397">
        <f>A44-C44</f>
        <v>0</v>
      </c>
      <c r="E44" s="397"/>
      <c r="F44" s="387">
        <f>ROUND(D44*B44%,2)</f>
        <v>0</v>
      </c>
      <c r="G44" s="388">
        <f>+D44-F44</f>
        <v>0</v>
      </c>
      <c r="H44" s="388"/>
      <c r="I44" s="74"/>
      <c r="J44" s="74"/>
      <c r="K44" s="74"/>
      <c r="L44" s="74"/>
      <c r="M44" s="74"/>
      <c r="N44" s="74"/>
      <c r="O44" s="74"/>
    </row>
    <row r="45" spans="1:15" ht="6.75" customHeight="1">
      <c r="A45" s="395"/>
      <c r="B45" s="396"/>
      <c r="C45" s="396"/>
      <c r="D45" s="397"/>
      <c r="E45" s="397"/>
      <c r="F45" s="387"/>
      <c r="G45" s="388"/>
      <c r="H45" s="388"/>
      <c r="I45" s="74"/>
      <c r="J45" s="74"/>
      <c r="K45" s="74"/>
      <c r="L45" s="74"/>
      <c r="M45" s="74"/>
      <c r="N45" s="74"/>
      <c r="O45" s="74"/>
    </row>
    <row r="46" spans="1:15" ht="12.75">
      <c r="A46" s="354"/>
      <c r="B46" s="354"/>
      <c r="C46" s="354"/>
      <c r="D46" s="354"/>
      <c r="E46" s="354"/>
      <c r="F46" s="354"/>
      <c r="G46" s="354"/>
      <c r="H46" s="354"/>
      <c r="I46" s="74"/>
      <c r="J46" s="74"/>
      <c r="K46" s="74"/>
      <c r="L46" s="74"/>
      <c r="M46" s="74"/>
      <c r="N46" s="74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74"/>
      <c r="K47" s="74"/>
      <c r="L47" s="74"/>
      <c r="M47" s="74"/>
      <c r="N47" s="74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74"/>
      <c r="K48" s="74"/>
      <c r="L48" s="74"/>
      <c r="M48" s="74"/>
      <c r="N48" s="74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74"/>
      <c r="K49" s="74"/>
      <c r="L49" s="74"/>
      <c r="M49" s="74"/>
      <c r="N49" s="74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74"/>
      <c r="K50" s="74"/>
      <c r="L50" s="74"/>
      <c r="M50" s="74"/>
      <c r="N50" s="74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74"/>
      <c r="K51" s="74"/>
      <c r="L51" s="74"/>
      <c r="M51" s="74"/>
      <c r="N51" s="74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74"/>
      <c r="K52" s="74"/>
      <c r="L52" s="74"/>
      <c r="M52" s="74"/>
      <c r="N52" s="74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74"/>
      <c r="K53" s="74"/>
      <c r="L53" s="74"/>
      <c r="M53" s="74"/>
      <c r="N53" s="74"/>
      <c r="O53" s="74"/>
    </row>
    <row r="54" spans="1:1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</sheetData>
  <sheetProtection password="9E19" sheet="1" objects="1" scenarios="1"/>
  <mergeCells count="80">
    <mergeCell ref="A44:A45"/>
    <mergeCell ref="B44:B45"/>
    <mergeCell ref="C44:C45"/>
    <mergeCell ref="D44:E45"/>
    <mergeCell ref="F44:F45"/>
    <mergeCell ref="G44:H45"/>
    <mergeCell ref="C42:C43"/>
    <mergeCell ref="D42:E43"/>
    <mergeCell ref="F42:F43"/>
    <mergeCell ref="G42:H43"/>
    <mergeCell ref="J19:N20"/>
    <mergeCell ref="J14:N16"/>
    <mergeCell ref="J17:N18"/>
    <mergeCell ref="J24:N27"/>
    <mergeCell ref="J13:N13"/>
    <mergeCell ref="J9:N9"/>
    <mergeCell ref="J2:N2"/>
    <mergeCell ref="J3:N3"/>
    <mergeCell ref="J4:N4"/>
    <mergeCell ref="J5:N5"/>
    <mergeCell ref="J6:N6"/>
    <mergeCell ref="J7:N7"/>
    <mergeCell ref="J8:N8"/>
    <mergeCell ref="J10:N12"/>
    <mergeCell ref="E10:F10"/>
    <mergeCell ref="A46:H53"/>
    <mergeCell ref="G10:H10"/>
    <mergeCell ref="A27:H27"/>
    <mergeCell ref="E25:H26"/>
    <mergeCell ref="G37:H37"/>
    <mergeCell ref="G38:H38"/>
    <mergeCell ref="A41:H41"/>
    <mergeCell ref="A37:F37"/>
    <mergeCell ref="A28:H28"/>
    <mergeCell ref="A1:H1"/>
    <mergeCell ref="A2:H2"/>
    <mergeCell ref="A4:H4"/>
    <mergeCell ref="C8:E8"/>
    <mergeCell ref="G8:H8"/>
    <mergeCell ref="A6:E6"/>
    <mergeCell ref="A7:H7"/>
    <mergeCell ref="C14:D14"/>
    <mergeCell ref="A14:B14"/>
    <mergeCell ref="A13:H13"/>
    <mergeCell ref="A38:F38"/>
    <mergeCell ref="A24:H24"/>
    <mergeCell ref="E19:F19"/>
    <mergeCell ref="E20:F20"/>
    <mergeCell ref="C20:D22"/>
    <mergeCell ref="E22:H22"/>
    <mergeCell ref="G36:H36"/>
    <mergeCell ref="E29:H32"/>
    <mergeCell ref="G33:H34"/>
    <mergeCell ref="A35:H35"/>
    <mergeCell ref="A36:F36"/>
    <mergeCell ref="A30:C30"/>
    <mergeCell ref="A31:C31"/>
    <mergeCell ref="A34:E34"/>
    <mergeCell ref="A32:C32"/>
    <mergeCell ref="A33:E33"/>
    <mergeCell ref="E21:F21"/>
    <mergeCell ref="A9:H9"/>
    <mergeCell ref="A10:B10"/>
    <mergeCell ref="A23:H23"/>
    <mergeCell ref="E17:F17"/>
    <mergeCell ref="E16:F16"/>
    <mergeCell ref="A11:H11"/>
    <mergeCell ref="A12:F12"/>
    <mergeCell ref="G12:H12"/>
    <mergeCell ref="E14:G15"/>
    <mergeCell ref="J1:N1"/>
    <mergeCell ref="A39:H39"/>
    <mergeCell ref="A40:H40"/>
    <mergeCell ref="A42:A43"/>
    <mergeCell ref="B42:B43"/>
    <mergeCell ref="A3:H3"/>
    <mergeCell ref="A29:D29"/>
    <mergeCell ref="A25:C25"/>
    <mergeCell ref="A26:C26"/>
    <mergeCell ref="E18:F18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6"/>
  <dimension ref="A1:AR34"/>
  <sheetViews>
    <sheetView workbookViewId="0" topLeftCell="AJ1">
      <selection activeCell="A1" sqref="A1:AI1"/>
    </sheetView>
  </sheetViews>
  <sheetFormatPr defaultColWidth="9.33203125" defaultRowHeight="12.75"/>
  <cols>
    <col min="1" max="2" width="11.5" style="135" hidden="1" customWidth="1"/>
    <col min="3" max="7" width="10.66015625" style="135" hidden="1" customWidth="1"/>
    <col min="8" max="9" width="11.5" style="135" hidden="1" customWidth="1"/>
    <col min="10" max="35" width="10.66015625" style="135" hidden="1" customWidth="1"/>
    <col min="36" max="16384" width="10.66015625" style="135" customWidth="1"/>
  </cols>
  <sheetData>
    <row r="1" spans="1:35" ht="30">
      <c r="A1" s="398" t="s">
        <v>36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6"/>
      <c r="AE1" s="146"/>
      <c r="AF1" s="146"/>
      <c r="AG1" s="146"/>
      <c r="AH1" s="146"/>
      <c r="AI1" s="146"/>
    </row>
    <row r="2" spans="1:35" ht="12.7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6"/>
      <c r="AE2" s="146"/>
      <c r="AF2" s="146"/>
      <c r="AG2" s="146"/>
      <c r="AH2" s="146"/>
      <c r="AI2" s="146"/>
    </row>
    <row r="3" spans="1:44" ht="12.75">
      <c r="A3" s="399" t="s">
        <v>11</v>
      </c>
      <c r="B3" s="399"/>
      <c r="C3" s="399"/>
      <c r="D3" s="399" t="s">
        <v>9</v>
      </c>
      <c r="E3" s="399" t="s">
        <v>10</v>
      </c>
      <c r="F3" s="399"/>
      <c r="G3" s="399"/>
      <c r="H3" s="148"/>
      <c r="I3" s="148"/>
      <c r="J3" s="148"/>
      <c r="K3" s="146"/>
      <c r="L3" s="146"/>
      <c r="M3" s="146"/>
      <c r="N3" s="146"/>
      <c r="O3" s="146"/>
      <c r="P3" s="146"/>
      <c r="Q3" s="146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7"/>
      <c r="AJ3"/>
      <c r="AK3"/>
      <c r="AL3"/>
      <c r="AM3"/>
      <c r="AN3"/>
      <c r="AO3"/>
      <c r="AP3"/>
      <c r="AQ3"/>
      <c r="AR3"/>
    </row>
    <row r="4" spans="1:44" ht="12.75">
      <c r="A4" s="399"/>
      <c r="B4" s="399"/>
      <c r="C4" s="399"/>
      <c r="D4" s="399"/>
      <c r="E4" s="399"/>
      <c r="F4" s="399"/>
      <c r="G4" s="399"/>
      <c r="H4" s="148"/>
      <c r="I4" s="148"/>
      <c r="J4" s="148"/>
      <c r="K4" s="146"/>
      <c r="L4" s="146"/>
      <c r="M4" s="146"/>
      <c r="N4" s="146"/>
      <c r="O4" s="146"/>
      <c r="P4" s="146"/>
      <c r="Q4" s="146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7"/>
      <c r="AJ4"/>
      <c r="AK4"/>
      <c r="AL4"/>
      <c r="AM4"/>
      <c r="AN4"/>
      <c r="AO4"/>
      <c r="AP4"/>
      <c r="AQ4"/>
      <c r="AR4"/>
    </row>
    <row r="5" spans="1:44" ht="12.75">
      <c r="A5" s="112" t="s">
        <v>13</v>
      </c>
      <c r="B5" s="112" t="s">
        <v>14</v>
      </c>
      <c r="C5" s="112" t="s">
        <v>15</v>
      </c>
      <c r="D5" s="399"/>
      <c r="E5" s="399"/>
      <c r="F5" s="399"/>
      <c r="G5" s="399"/>
      <c r="H5" s="401" t="s">
        <v>30</v>
      </c>
      <c r="I5" s="401"/>
      <c r="J5" s="401"/>
      <c r="K5" s="152">
        <v>3200</v>
      </c>
      <c r="L5" s="146"/>
      <c r="M5" s="146"/>
      <c r="N5" s="146"/>
      <c r="O5" s="146"/>
      <c r="P5" s="146"/>
      <c r="Q5" s="146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7"/>
      <c r="AJ5"/>
      <c r="AK5"/>
      <c r="AL5"/>
      <c r="AM5"/>
      <c r="AN5"/>
      <c r="AO5"/>
      <c r="AP5"/>
      <c r="AQ5"/>
      <c r="AR5"/>
    </row>
    <row r="6" spans="1:44" ht="12.75">
      <c r="A6" s="149">
        <v>0</v>
      </c>
      <c r="B6" s="33">
        <v>26000</v>
      </c>
      <c r="C6" s="150">
        <v>23</v>
      </c>
      <c r="D6" s="151">
        <f>TRUNC(($B$6*$C$6%),2)</f>
        <v>5980</v>
      </c>
      <c r="E6" s="151">
        <f>ROUND($A$6/12,2)</f>
        <v>0</v>
      </c>
      <c r="F6" s="151">
        <f>TRUNC($B$6/12,2)</f>
        <v>2166.66</v>
      </c>
      <c r="G6" s="151">
        <f>TRUNC($F$6*$C$6%,2)</f>
        <v>498.33</v>
      </c>
      <c r="H6" s="401" t="s">
        <v>31</v>
      </c>
      <c r="I6" s="401"/>
      <c r="J6" s="401"/>
      <c r="K6" s="152">
        <v>2900</v>
      </c>
      <c r="L6" s="146"/>
      <c r="M6" s="146"/>
      <c r="N6" s="146"/>
      <c r="O6" s="146"/>
      <c r="P6" s="146"/>
      <c r="Q6" s="146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7"/>
      <c r="AE6" s="147"/>
      <c r="AF6" s="147"/>
      <c r="AG6" s="147"/>
      <c r="AH6" s="147"/>
      <c r="AI6" s="147"/>
      <c r="AJ6"/>
      <c r="AK6"/>
      <c r="AL6"/>
      <c r="AM6"/>
      <c r="AN6"/>
      <c r="AO6"/>
      <c r="AP6"/>
      <c r="AQ6"/>
      <c r="AR6"/>
    </row>
    <row r="7" spans="1:44" ht="12.75">
      <c r="A7" s="33">
        <v>26000.01</v>
      </c>
      <c r="B7" s="33">
        <v>33500</v>
      </c>
      <c r="C7" s="150">
        <v>33</v>
      </c>
      <c r="D7" s="151">
        <f>TRUNC(($B$7-$B$6)*$C$7%,2)+$D$6</f>
        <v>8455</v>
      </c>
      <c r="E7" s="151">
        <f>TRUNC($A$7/12,2)+0.01</f>
        <v>2166.67</v>
      </c>
      <c r="F7" s="151">
        <f>TRUNC(($B$7/12*100))/100</f>
        <v>2791.66</v>
      </c>
      <c r="G7" s="151">
        <f>TRUNC((($F$7-$F$6)*$C$7%*100))/100+$G$6</f>
        <v>704.5799999999999</v>
      </c>
      <c r="H7" s="402" t="s">
        <v>166</v>
      </c>
      <c r="I7" s="402"/>
      <c r="J7" s="402"/>
      <c r="K7" s="152">
        <v>3450</v>
      </c>
      <c r="L7" s="146"/>
      <c r="M7" s="146"/>
      <c r="N7" s="146"/>
      <c r="O7" s="146"/>
      <c r="P7" s="146"/>
      <c r="Q7" s="146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7"/>
      <c r="AJ7"/>
      <c r="AK7"/>
      <c r="AL7"/>
      <c r="AM7"/>
      <c r="AN7"/>
      <c r="AO7"/>
      <c r="AP7"/>
      <c r="AQ7"/>
      <c r="AR7"/>
    </row>
    <row r="8" spans="1:44" ht="12.75">
      <c r="A8" s="33">
        <v>33500.01</v>
      </c>
      <c r="B8" s="33">
        <v>100000</v>
      </c>
      <c r="C8" s="150">
        <v>39</v>
      </c>
      <c r="D8" s="151">
        <f>TRUNC(($B$8-$B$7)*$C$8%,2)+$D$7</f>
        <v>34390</v>
      </c>
      <c r="E8" s="151">
        <f>TRUNC(($A$8/12*100)/100,2)+0.01</f>
        <v>2791.67</v>
      </c>
      <c r="F8" s="151">
        <f>TRUNC(($B$8/12*100))/100</f>
        <v>8333.33</v>
      </c>
      <c r="G8" s="151">
        <f>TRUNC((($F$8-$F$7)*$C$8%*100))/100+$G$7</f>
        <v>2865.83</v>
      </c>
      <c r="H8" s="401" t="s">
        <v>117</v>
      </c>
      <c r="I8" s="401"/>
      <c r="J8" s="401"/>
      <c r="K8" s="152">
        <v>3200</v>
      </c>
      <c r="L8" s="146"/>
      <c r="M8" s="146"/>
      <c r="N8" s="146"/>
      <c r="O8" s="146"/>
      <c r="P8" s="146"/>
      <c r="Q8" s="146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7"/>
      <c r="AD8" s="147"/>
      <c r="AE8" s="147"/>
      <c r="AF8" s="147"/>
      <c r="AG8" s="147"/>
      <c r="AH8" s="147"/>
      <c r="AI8" s="147"/>
      <c r="AJ8"/>
      <c r="AK8"/>
      <c r="AL8"/>
      <c r="AM8"/>
      <c r="AN8"/>
      <c r="AO8"/>
      <c r="AP8"/>
      <c r="AQ8"/>
      <c r="AR8"/>
    </row>
    <row r="9" spans="1:44" ht="12.75" customHeight="1">
      <c r="A9" s="33">
        <v>100000.01</v>
      </c>
      <c r="B9" s="39" t="s">
        <v>19</v>
      </c>
      <c r="C9" s="150">
        <v>43</v>
      </c>
      <c r="D9" s="151"/>
      <c r="E9" s="151">
        <f>TRUNC(($A$9/12*100)/100,2)+0.01</f>
        <v>8333.34</v>
      </c>
      <c r="F9" s="151"/>
      <c r="G9" s="151"/>
      <c r="H9" s="401" t="s">
        <v>118</v>
      </c>
      <c r="I9" s="401"/>
      <c r="J9" s="401"/>
      <c r="K9" s="152">
        <v>3700</v>
      </c>
      <c r="L9" s="146"/>
      <c r="M9" s="146"/>
      <c r="N9" s="146"/>
      <c r="O9" s="146"/>
      <c r="P9" s="146"/>
      <c r="Q9" s="146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7"/>
      <c r="AD9" s="147"/>
      <c r="AE9" s="147"/>
      <c r="AF9" s="147"/>
      <c r="AG9" s="147"/>
      <c r="AH9" s="147"/>
      <c r="AI9" s="147"/>
      <c r="AJ9"/>
      <c r="AK9"/>
      <c r="AL9"/>
      <c r="AM9"/>
      <c r="AN9"/>
      <c r="AO9"/>
      <c r="AP9"/>
      <c r="AQ9"/>
      <c r="AR9"/>
    </row>
    <row r="10" spans="1:44" ht="15.75" customHeight="1">
      <c r="A10" s="400" t="s">
        <v>165</v>
      </c>
      <c r="B10" s="407" t="s">
        <v>20</v>
      </c>
      <c r="C10" s="408"/>
      <c r="D10" s="408"/>
      <c r="E10" s="408"/>
      <c r="F10" s="408"/>
      <c r="G10" s="408"/>
      <c r="H10" s="273" t="s">
        <v>42</v>
      </c>
      <c r="I10" s="273" t="s">
        <v>38</v>
      </c>
      <c r="J10" s="405" t="s">
        <v>109</v>
      </c>
      <c r="K10" s="405"/>
      <c r="L10" s="405"/>
      <c r="M10" s="405"/>
      <c r="N10" s="405"/>
      <c r="O10" s="405"/>
      <c r="P10" s="405"/>
      <c r="Q10" s="405"/>
      <c r="R10" s="405"/>
      <c r="S10" s="406" t="s">
        <v>110</v>
      </c>
      <c r="T10" s="406"/>
      <c r="U10" s="406"/>
      <c r="V10" s="406"/>
      <c r="W10" s="406"/>
      <c r="X10" s="406"/>
      <c r="Y10" s="406"/>
      <c r="Z10" s="406"/>
      <c r="AA10" s="406"/>
      <c r="AB10" s="406"/>
      <c r="AC10" s="403" t="s">
        <v>12</v>
      </c>
      <c r="AD10" s="404"/>
      <c r="AE10" s="404"/>
      <c r="AF10" s="404"/>
      <c r="AG10" s="404"/>
      <c r="AH10" s="404"/>
      <c r="AI10" s="147"/>
      <c r="AJ10"/>
      <c r="AK10"/>
      <c r="AL10"/>
      <c r="AM10"/>
      <c r="AN10"/>
      <c r="AO10"/>
      <c r="AP10"/>
      <c r="AQ10"/>
      <c r="AR10"/>
    </row>
    <row r="11" spans="1:44" ht="51">
      <c r="A11" s="400"/>
      <c r="B11" s="142" t="s">
        <v>21</v>
      </c>
      <c r="C11" s="141" t="s">
        <v>39</v>
      </c>
      <c r="D11" s="141" t="s">
        <v>32</v>
      </c>
      <c r="E11" s="141" t="s">
        <v>117</v>
      </c>
      <c r="F11" s="141" t="s">
        <v>152</v>
      </c>
      <c r="G11" s="145" t="s">
        <v>15</v>
      </c>
      <c r="H11" s="273"/>
      <c r="I11" s="273"/>
      <c r="J11" s="137" t="s">
        <v>138</v>
      </c>
      <c r="K11" s="137" t="s">
        <v>139</v>
      </c>
      <c r="L11" s="137" t="s">
        <v>140</v>
      </c>
      <c r="M11" s="137" t="s">
        <v>141</v>
      </c>
      <c r="N11" s="137" t="s">
        <v>142</v>
      </c>
      <c r="O11" s="137" t="s">
        <v>143</v>
      </c>
      <c r="P11" s="137" t="s">
        <v>144</v>
      </c>
      <c r="Q11" s="137" t="s">
        <v>145</v>
      </c>
      <c r="R11" s="137" t="s">
        <v>146</v>
      </c>
      <c r="S11" s="138" t="s">
        <v>147</v>
      </c>
      <c r="T11" s="138" t="s">
        <v>38</v>
      </c>
      <c r="U11" s="138" t="s">
        <v>21</v>
      </c>
      <c r="V11" s="138" t="s">
        <v>39</v>
      </c>
      <c r="W11" s="138" t="s">
        <v>148</v>
      </c>
      <c r="X11" s="138" t="s">
        <v>33</v>
      </c>
      <c r="Y11" s="138" t="s">
        <v>149</v>
      </c>
      <c r="Z11" s="138" t="s">
        <v>144</v>
      </c>
      <c r="AA11" s="138" t="s">
        <v>150</v>
      </c>
      <c r="AB11" s="138" t="s">
        <v>151</v>
      </c>
      <c r="AC11" s="139" t="s">
        <v>16</v>
      </c>
      <c r="AD11" s="139" t="s">
        <v>17</v>
      </c>
      <c r="AE11" s="139" t="s">
        <v>26</v>
      </c>
      <c r="AF11" s="139" t="s">
        <v>34</v>
      </c>
      <c r="AG11" s="139" t="s">
        <v>33</v>
      </c>
      <c r="AH11" s="139" t="s">
        <v>18</v>
      </c>
      <c r="AI11" s="147"/>
      <c r="AJ11"/>
      <c r="AK11"/>
      <c r="AL11"/>
      <c r="AM11"/>
      <c r="AN11"/>
      <c r="AO11"/>
      <c r="AP11"/>
      <c r="AQ11"/>
      <c r="AR11"/>
    </row>
    <row r="12" spans="1:44" ht="12.75">
      <c r="A12" s="144" t="s">
        <v>72</v>
      </c>
      <c r="B12" s="143">
        <f>+Gen!$G$16</f>
        <v>0</v>
      </c>
      <c r="C12" s="140">
        <f>+Gen!$G$17</f>
        <v>0</v>
      </c>
      <c r="D12" s="140">
        <f>+Gen!$G$18</f>
        <v>0</v>
      </c>
      <c r="E12" s="140">
        <f>+Gen!$G$19</f>
        <v>0</v>
      </c>
      <c r="F12" s="140">
        <f>+Gen!$G$20</f>
        <v>0</v>
      </c>
      <c r="G12" s="140">
        <f>+Gen!$G$21</f>
        <v>0</v>
      </c>
      <c r="H12" s="102">
        <f>+Gen!$B$22</f>
        <v>0</v>
      </c>
      <c r="I12" s="102">
        <f>+Gen!$D$19</f>
        <v>0</v>
      </c>
      <c r="J12" s="7">
        <v>26000</v>
      </c>
      <c r="K12" s="8">
        <f>TRUNC(I12*13,2)</f>
        <v>0</v>
      </c>
      <c r="L12" s="8">
        <v>3000</v>
      </c>
      <c r="M12" s="8">
        <v>4500</v>
      </c>
      <c r="N12" s="8">
        <f>IF(Gen!$G$12&gt;0,Gen!$G$12,TRUNC(H12*13,2))</f>
        <v>0</v>
      </c>
      <c r="O12" s="8">
        <f>+J12+K12+L12+M12-N12</f>
        <v>33500</v>
      </c>
      <c r="P12" s="9">
        <f>TRUNC(O12/J12,4)</f>
        <v>1.2884</v>
      </c>
      <c r="Q12" s="8">
        <f>+L12+M12</f>
        <v>7500</v>
      </c>
      <c r="R12" s="8">
        <f>IF(P12&gt;1,Q12,IF(P12=1,Q12,IF(P12&gt;0,TRUNC(P12*Q12,2),IF(P12=0,0,IF(P12&lt;0,0)))))</f>
        <v>7500</v>
      </c>
      <c r="S12" s="22">
        <v>78000</v>
      </c>
      <c r="T12" s="23">
        <f>TRUNC(I12*13,2)</f>
        <v>0</v>
      </c>
      <c r="U12" s="23">
        <f>IF(B12="si",$K$5,0)</f>
        <v>0</v>
      </c>
      <c r="V12" s="23">
        <f>IF(C12&gt;0,ROUND((C12)*$K$6*G12%+(D12*($K$7-$K$6)*G12%)+(IF(E12="si",($K$8-$K$6)*G12%,0))+(F12*($K$9-$K$6)*G12%),2),0)</f>
        <v>0</v>
      </c>
      <c r="W12" s="23">
        <f>IF(Gen!$G$12&gt;0,Gen!$G$12,TRUNC(H12*13,2))</f>
        <v>0</v>
      </c>
      <c r="X12" s="23">
        <f>+W12-T12</f>
        <v>0</v>
      </c>
      <c r="Y12" s="23">
        <f>+S12+T12+U12+V12-W12</f>
        <v>78000</v>
      </c>
      <c r="Z12" s="24">
        <f>TRUNC(Y12/S12,4)</f>
        <v>1</v>
      </c>
      <c r="AA12" s="23">
        <f>+U12+V12</f>
        <v>0</v>
      </c>
      <c r="AB12" s="23">
        <f>IF(Z12&gt;1,AA12,IF(Z12=1,AA12,IF(Z12&gt;0,ROUND(Z12*AA12,2),IF(Z12=0,0,IF(Z12&lt;0,0)))))</f>
        <v>0</v>
      </c>
      <c r="AC12" s="57">
        <f>IF(Gen!$G$12&gt;0,ROUND(Gen!$G$12/13,2),+H12)</f>
        <v>0</v>
      </c>
      <c r="AD12" s="58">
        <f>+I12</f>
        <v>0</v>
      </c>
      <c r="AE12" s="58">
        <f>ROUND(R12/12,2)</f>
        <v>625</v>
      </c>
      <c r="AF12" s="58">
        <f>ROUND(AB12/12,2)</f>
        <v>0</v>
      </c>
      <c r="AG12" s="58">
        <f>IF(AC12-AD12-AE12-AF12&gt;0,+AC12-AD12-AE12-AF12,0)</f>
        <v>0</v>
      </c>
      <c r="AH12" s="56">
        <f>TRUNC(IF(AG12&lt;$E$7,(AG12*$C$6%),IF(AG12&lt;$E$8,((AG12-$F$6)*$C$7%+$G$6),IF(AG12&lt;$E$9,((AG12-$F$7)*$C$8%+$G$7),IF(AG12&lt;10000000,((AG12-$F$9)*$C$9%+$G$8))))),2)</f>
        <v>0</v>
      </c>
      <c r="AI12" s="147"/>
      <c r="AJ12"/>
      <c r="AK12"/>
      <c r="AL12"/>
      <c r="AM12"/>
      <c r="AN12"/>
      <c r="AO12"/>
      <c r="AP12"/>
      <c r="AQ12"/>
      <c r="AR12"/>
    </row>
    <row r="13" spans="1:44" ht="12.75">
      <c r="A13" s="144" t="s">
        <v>153</v>
      </c>
      <c r="B13" s="143">
        <f>+Feb!$G$16</f>
        <v>0</v>
      </c>
      <c r="C13" s="140">
        <f>+Feb!$G$17</f>
        <v>0</v>
      </c>
      <c r="D13" s="140">
        <f>+Feb!$G$18</f>
        <v>0</v>
      </c>
      <c r="E13" s="140">
        <f>+Feb!$G$19</f>
        <v>0</v>
      </c>
      <c r="F13" s="140">
        <f>+Feb!$G$20</f>
        <v>0</v>
      </c>
      <c r="G13" s="140">
        <f>+Feb!$G$21</f>
        <v>0</v>
      </c>
      <c r="H13" s="102">
        <f>+Feb!$B$22</f>
        <v>0</v>
      </c>
      <c r="I13" s="102">
        <f>+Feb!$D$19</f>
        <v>0</v>
      </c>
      <c r="J13" s="7">
        <v>26000</v>
      </c>
      <c r="K13" s="8">
        <f aca="true" t="shared" si="0" ref="K13:K23">TRUNC(I13*13,2)</f>
        <v>0</v>
      </c>
      <c r="L13" s="8">
        <v>3000</v>
      </c>
      <c r="M13" s="8">
        <v>4500</v>
      </c>
      <c r="N13" s="8">
        <f>IF(Feb!$G$12&gt;0,Feb!$G$12,TRUNC(H13*13,2))</f>
        <v>0</v>
      </c>
      <c r="O13" s="8">
        <f aca="true" t="shared" si="1" ref="O13:O23">+J13+K13+L13+M13-N13</f>
        <v>33500</v>
      </c>
      <c r="P13" s="9">
        <f aca="true" t="shared" si="2" ref="P13:P23">TRUNC(O13/J13,4)</f>
        <v>1.2884</v>
      </c>
      <c r="Q13" s="8">
        <f aca="true" t="shared" si="3" ref="Q13:Q23">+L13+M13</f>
        <v>7500</v>
      </c>
      <c r="R13" s="8">
        <f aca="true" t="shared" si="4" ref="R13:R23">IF(P13&gt;1,Q13,IF(P13=1,Q13,IF(P13&gt;0,TRUNC(P13*Q13,2),IF(P13=0,0,IF(P13&lt;0,0)))))</f>
        <v>7500</v>
      </c>
      <c r="S13" s="22">
        <v>78000</v>
      </c>
      <c r="T13" s="23">
        <f aca="true" t="shared" si="5" ref="T13:T23">TRUNC(I13*13,2)</f>
        <v>0</v>
      </c>
      <c r="U13" s="23">
        <f aca="true" t="shared" si="6" ref="U13:U23">IF(B13="si",$K$5,0)</f>
        <v>0</v>
      </c>
      <c r="V13" s="23">
        <f aca="true" t="shared" si="7" ref="V13:V23">IF(C13&gt;0,ROUND((C13)*$K$6*G13%+(D13*($K$7-$K$6)*G13%)+(IF(E13="si",($K$8-$K$6)*G13%,0))+(F13*($K$9-$K$6)*G13%),2),0)</f>
        <v>0</v>
      </c>
      <c r="W13" s="23">
        <f>IF(Feb!$G$12&gt;0,Feb!$G$12,TRUNC(H13*13,2))</f>
        <v>0</v>
      </c>
      <c r="X13" s="23">
        <f aca="true" t="shared" si="8" ref="X13:X23">+W13-T13</f>
        <v>0</v>
      </c>
      <c r="Y13" s="23">
        <f aca="true" t="shared" si="9" ref="Y13:Y23">+S13+T13+U13+V13-W13</f>
        <v>78000</v>
      </c>
      <c r="Z13" s="24">
        <f aca="true" t="shared" si="10" ref="Z13:Z23">TRUNC(Y13/S13,4)</f>
        <v>1</v>
      </c>
      <c r="AA13" s="23">
        <f aca="true" t="shared" si="11" ref="AA13:AA23">+U13+V13</f>
        <v>0</v>
      </c>
      <c r="AB13" s="23">
        <f aca="true" t="shared" si="12" ref="AB13:AB23">IF(Z13&gt;1,AA13,IF(Z13=1,AA13,IF(Z13&gt;0,ROUND(Z13*AA13,2),IF(Z13=0,0,IF(Z13&lt;0,0)))))</f>
        <v>0</v>
      </c>
      <c r="AC13" s="57">
        <f>IF(Feb!$G$12&gt;0,ROUND(Feb!$G$12/13,2),+H13)</f>
        <v>0</v>
      </c>
      <c r="AD13" s="58">
        <f aca="true" t="shared" si="13" ref="AD13:AD24">+I13</f>
        <v>0</v>
      </c>
      <c r="AE13" s="58">
        <f aca="true" t="shared" si="14" ref="AE13:AE24">ROUND(R13/12,2)</f>
        <v>625</v>
      </c>
      <c r="AF13" s="58">
        <f aca="true" t="shared" si="15" ref="AF13:AF24">ROUND(AB13/12,2)</f>
        <v>0</v>
      </c>
      <c r="AG13" s="58">
        <f aca="true" t="shared" si="16" ref="AG13:AG24">IF(AC13-AD13-AE13-AF13&gt;0,+AC13-AD13-AE13-AF13,0)</f>
        <v>0</v>
      </c>
      <c r="AH13" s="56">
        <f aca="true" t="shared" si="17" ref="AH13:AH23">TRUNC(IF(AG13&lt;$E$7,(AG13*$C$6%),IF(AG13&lt;$E$8,((AG13-$F$6)*$C$7%+$G$6),IF(AG13&lt;$E$9,((AG13-$F$7)*$C$8%+$G$7),IF(AG13&lt;10000000,((AG13-$F$9)*$C$9%+$G$8))))),2)</f>
        <v>0</v>
      </c>
      <c r="AI13" s="147"/>
      <c r="AJ13"/>
      <c r="AK13"/>
      <c r="AL13"/>
      <c r="AM13"/>
      <c r="AN13"/>
      <c r="AO13"/>
      <c r="AP13"/>
      <c r="AQ13"/>
      <c r="AR13"/>
    </row>
    <row r="14" spans="1:35" ht="12.75">
      <c r="A14" s="144" t="s">
        <v>154</v>
      </c>
      <c r="B14" s="143">
        <f>+Mar!$G$16</f>
        <v>0</v>
      </c>
      <c r="C14" s="140">
        <f>+Mar!$G$17</f>
        <v>0</v>
      </c>
      <c r="D14" s="140">
        <f>+Mar!$G$18</f>
        <v>0</v>
      </c>
      <c r="E14" s="140">
        <f>+Mar!$G$19</f>
        <v>0</v>
      </c>
      <c r="F14" s="140">
        <f>+Mar!$G$20</f>
        <v>0</v>
      </c>
      <c r="G14" s="140">
        <f>+Mar!$G$21</f>
        <v>0</v>
      </c>
      <c r="H14" s="102">
        <f>+Mar!$B$22</f>
        <v>0</v>
      </c>
      <c r="I14" s="102">
        <f>+Mar!$D$19</f>
        <v>0</v>
      </c>
      <c r="J14" s="7">
        <v>26000</v>
      </c>
      <c r="K14" s="8">
        <f t="shared" si="0"/>
        <v>0</v>
      </c>
      <c r="L14" s="8">
        <v>3000</v>
      </c>
      <c r="M14" s="8">
        <v>4500</v>
      </c>
      <c r="N14" s="8">
        <f>IF(Mar!$G$12&gt;0,Mar!$G$12,TRUNC(H14*13,2))</f>
        <v>0</v>
      </c>
      <c r="O14" s="8">
        <f t="shared" si="1"/>
        <v>33500</v>
      </c>
      <c r="P14" s="9">
        <f t="shared" si="2"/>
        <v>1.2884</v>
      </c>
      <c r="Q14" s="8">
        <f t="shared" si="3"/>
        <v>7500</v>
      </c>
      <c r="R14" s="8">
        <f t="shared" si="4"/>
        <v>7500</v>
      </c>
      <c r="S14" s="22">
        <v>78000</v>
      </c>
      <c r="T14" s="23">
        <f t="shared" si="5"/>
        <v>0</v>
      </c>
      <c r="U14" s="23">
        <f t="shared" si="6"/>
        <v>0</v>
      </c>
      <c r="V14" s="23">
        <f t="shared" si="7"/>
        <v>0</v>
      </c>
      <c r="W14" s="23">
        <f>IF(Mar!$G$12&gt;0,Mar!$G$12,TRUNC(H14*13,2))</f>
        <v>0</v>
      </c>
      <c r="X14" s="23">
        <f t="shared" si="8"/>
        <v>0</v>
      </c>
      <c r="Y14" s="23">
        <f t="shared" si="9"/>
        <v>78000</v>
      </c>
      <c r="Z14" s="24">
        <f t="shared" si="10"/>
        <v>1</v>
      </c>
      <c r="AA14" s="23">
        <f t="shared" si="11"/>
        <v>0</v>
      </c>
      <c r="AB14" s="23">
        <f t="shared" si="12"/>
        <v>0</v>
      </c>
      <c r="AC14" s="57">
        <f>IF(Mar!$G$12&gt;0,ROUND(Mar!$G$12/13,2),+H14)</f>
        <v>0</v>
      </c>
      <c r="AD14" s="58">
        <f t="shared" si="13"/>
        <v>0</v>
      </c>
      <c r="AE14" s="58">
        <f t="shared" si="14"/>
        <v>625</v>
      </c>
      <c r="AF14" s="58">
        <f t="shared" si="15"/>
        <v>0</v>
      </c>
      <c r="AG14" s="58">
        <f t="shared" si="16"/>
        <v>0</v>
      </c>
      <c r="AH14" s="56">
        <f t="shared" si="17"/>
        <v>0</v>
      </c>
      <c r="AI14" s="146"/>
    </row>
    <row r="15" spans="1:35" ht="12.75">
      <c r="A15" s="144" t="s">
        <v>155</v>
      </c>
      <c r="B15" s="143">
        <f>+Apr!$G$16</f>
        <v>0</v>
      </c>
      <c r="C15" s="140">
        <f>+Apr!$G$17</f>
        <v>0</v>
      </c>
      <c r="D15" s="140">
        <f>+Apr!$G$18</f>
        <v>0</v>
      </c>
      <c r="E15" s="140">
        <f>+Apr!$G$19</f>
        <v>0</v>
      </c>
      <c r="F15" s="140">
        <f>+Apr!$G$20</f>
        <v>0</v>
      </c>
      <c r="G15" s="140">
        <f>+Apr!$G$21</f>
        <v>0</v>
      </c>
      <c r="H15" s="102">
        <f>+Apr!$B$22</f>
        <v>0</v>
      </c>
      <c r="I15" s="102">
        <f>+Apr!$D$19</f>
        <v>0</v>
      </c>
      <c r="J15" s="7">
        <v>26000</v>
      </c>
      <c r="K15" s="8">
        <f t="shared" si="0"/>
        <v>0</v>
      </c>
      <c r="L15" s="8">
        <v>3000</v>
      </c>
      <c r="M15" s="8">
        <v>4500</v>
      </c>
      <c r="N15" s="8">
        <f>IF(Apr!$G$12&gt;0,Apr!$G$12,TRUNC(H15*13,2))</f>
        <v>0</v>
      </c>
      <c r="O15" s="8">
        <f t="shared" si="1"/>
        <v>33500</v>
      </c>
      <c r="P15" s="9">
        <f t="shared" si="2"/>
        <v>1.2884</v>
      </c>
      <c r="Q15" s="8">
        <f t="shared" si="3"/>
        <v>7500</v>
      </c>
      <c r="R15" s="8">
        <f t="shared" si="4"/>
        <v>7500</v>
      </c>
      <c r="S15" s="22">
        <v>78000</v>
      </c>
      <c r="T15" s="23">
        <f t="shared" si="5"/>
        <v>0</v>
      </c>
      <c r="U15" s="23">
        <f t="shared" si="6"/>
        <v>0</v>
      </c>
      <c r="V15" s="23">
        <f t="shared" si="7"/>
        <v>0</v>
      </c>
      <c r="W15" s="23">
        <f>IF(Apr!$G$12&gt;0,Apr!$G$12,TRUNC(H15*13,2))</f>
        <v>0</v>
      </c>
      <c r="X15" s="23">
        <f t="shared" si="8"/>
        <v>0</v>
      </c>
      <c r="Y15" s="23">
        <f t="shared" si="9"/>
        <v>78000</v>
      </c>
      <c r="Z15" s="24">
        <f t="shared" si="10"/>
        <v>1</v>
      </c>
      <c r="AA15" s="23">
        <f t="shared" si="11"/>
        <v>0</v>
      </c>
      <c r="AB15" s="23">
        <f t="shared" si="12"/>
        <v>0</v>
      </c>
      <c r="AC15" s="57">
        <f>IF(Apr!$G$12&gt;0,ROUND(Apr!$G$12/13,2),+H15)</f>
        <v>0</v>
      </c>
      <c r="AD15" s="58">
        <f t="shared" si="13"/>
        <v>0</v>
      </c>
      <c r="AE15" s="58">
        <f t="shared" si="14"/>
        <v>625</v>
      </c>
      <c r="AF15" s="58">
        <f t="shared" si="15"/>
        <v>0</v>
      </c>
      <c r="AG15" s="58">
        <f t="shared" si="16"/>
        <v>0</v>
      </c>
      <c r="AH15" s="56">
        <f t="shared" si="17"/>
        <v>0</v>
      </c>
      <c r="AI15" s="146"/>
    </row>
    <row r="16" spans="1:35" ht="12.75">
      <c r="A16" s="144" t="s">
        <v>156</v>
      </c>
      <c r="B16" s="143">
        <f>+Mag!$G$16</f>
        <v>0</v>
      </c>
      <c r="C16" s="140">
        <f>+Mag!$G$17</f>
        <v>0</v>
      </c>
      <c r="D16" s="140">
        <f>+Mag!$G$18</f>
        <v>0</v>
      </c>
      <c r="E16" s="140">
        <f>+Mag!$G$19</f>
        <v>0</v>
      </c>
      <c r="F16" s="140">
        <f>+Mag!$G$20</f>
        <v>0</v>
      </c>
      <c r="G16" s="140">
        <f>+Mag!$G$21</f>
        <v>0</v>
      </c>
      <c r="H16" s="102">
        <f>+Mag!$B$22</f>
        <v>0</v>
      </c>
      <c r="I16" s="102">
        <f>+Mag!$D$19</f>
        <v>0</v>
      </c>
      <c r="J16" s="7">
        <v>26000</v>
      </c>
      <c r="K16" s="8">
        <f t="shared" si="0"/>
        <v>0</v>
      </c>
      <c r="L16" s="8">
        <v>3000</v>
      </c>
      <c r="M16" s="8">
        <v>4500</v>
      </c>
      <c r="N16" s="8">
        <f>IF(Mag!$G$12&gt;0,Mag!$G$12,TRUNC(H16*13,2))</f>
        <v>0</v>
      </c>
      <c r="O16" s="8">
        <f t="shared" si="1"/>
        <v>33500</v>
      </c>
      <c r="P16" s="9">
        <f t="shared" si="2"/>
        <v>1.2884</v>
      </c>
      <c r="Q16" s="8">
        <f t="shared" si="3"/>
        <v>7500</v>
      </c>
      <c r="R16" s="8">
        <f t="shared" si="4"/>
        <v>7500</v>
      </c>
      <c r="S16" s="22">
        <v>78000</v>
      </c>
      <c r="T16" s="23">
        <f t="shared" si="5"/>
        <v>0</v>
      </c>
      <c r="U16" s="23">
        <f t="shared" si="6"/>
        <v>0</v>
      </c>
      <c r="V16" s="23">
        <f t="shared" si="7"/>
        <v>0</v>
      </c>
      <c r="W16" s="23">
        <f>IF(Mag!$G$12&gt;0,Mag!$G$12,TRUNC(H16*13,2))</f>
        <v>0</v>
      </c>
      <c r="X16" s="23">
        <f t="shared" si="8"/>
        <v>0</v>
      </c>
      <c r="Y16" s="23">
        <f t="shared" si="9"/>
        <v>78000</v>
      </c>
      <c r="Z16" s="24">
        <f t="shared" si="10"/>
        <v>1</v>
      </c>
      <c r="AA16" s="23">
        <f t="shared" si="11"/>
        <v>0</v>
      </c>
      <c r="AB16" s="23">
        <f t="shared" si="12"/>
        <v>0</v>
      </c>
      <c r="AC16" s="57">
        <f>IF(Mag!$G$12&gt;0,ROUND(Mag!$G$12/13,2),+H16)</f>
        <v>0</v>
      </c>
      <c r="AD16" s="58">
        <f t="shared" si="13"/>
        <v>0</v>
      </c>
      <c r="AE16" s="58">
        <f t="shared" si="14"/>
        <v>625</v>
      </c>
      <c r="AF16" s="58">
        <f t="shared" si="15"/>
        <v>0</v>
      </c>
      <c r="AG16" s="58">
        <f t="shared" si="16"/>
        <v>0</v>
      </c>
      <c r="AH16" s="56">
        <f t="shared" si="17"/>
        <v>0</v>
      </c>
      <c r="AI16" s="146"/>
    </row>
    <row r="17" spans="1:35" ht="12.75">
      <c r="A17" s="144" t="s">
        <v>157</v>
      </c>
      <c r="B17" s="143">
        <f>+Giu!$G$16</f>
        <v>0</v>
      </c>
      <c r="C17" s="140">
        <f>+Giu!$G$17</f>
        <v>0</v>
      </c>
      <c r="D17" s="140">
        <f>+Giu!$G$18</f>
        <v>0</v>
      </c>
      <c r="E17" s="140">
        <f>+Giu!$G$19</f>
        <v>0</v>
      </c>
      <c r="F17" s="140">
        <f>+Giu!$G$20</f>
        <v>0</v>
      </c>
      <c r="G17" s="140">
        <f>+Giu!$G$21</f>
        <v>0</v>
      </c>
      <c r="H17" s="102">
        <f>+Giu!$B$22</f>
        <v>0</v>
      </c>
      <c r="I17" s="102">
        <f>+Giu!$D$19</f>
        <v>0</v>
      </c>
      <c r="J17" s="7">
        <v>26000</v>
      </c>
      <c r="K17" s="8">
        <f t="shared" si="0"/>
        <v>0</v>
      </c>
      <c r="L17" s="8">
        <v>3000</v>
      </c>
      <c r="M17" s="8">
        <v>4500</v>
      </c>
      <c r="N17" s="8">
        <f>IF(Giu!$G$12&gt;0,Giu!$G$12,TRUNC(H17*13,2))</f>
        <v>0</v>
      </c>
      <c r="O17" s="8">
        <f t="shared" si="1"/>
        <v>33500</v>
      </c>
      <c r="P17" s="9">
        <f t="shared" si="2"/>
        <v>1.2884</v>
      </c>
      <c r="Q17" s="8">
        <f t="shared" si="3"/>
        <v>7500</v>
      </c>
      <c r="R17" s="8">
        <f t="shared" si="4"/>
        <v>7500</v>
      </c>
      <c r="S17" s="22">
        <v>78000</v>
      </c>
      <c r="T17" s="23">
        <f t="shared" si="5"/>
        <v>0</v>
      </c>
      <c r="U17" s="23">
        <f t="shared" si="6"/>
        <v>0</v>
      </c>
      <c r="V17" s="23">
        <f t="shared" si="7"/>
        <v>0</v>
      </c>
      <c r="W17" s="23">
        <f>IF(Giu!$G$12&gt;0,Giu!$G$12,TRUNC(H17*13,2))</f>
        <v>0</v>
      </c>
      <c r="X17" s="23">
        <f t="shared" si="8"/>
        <v>0</v>
      </c>
      <c r="Y17" s="23">
        <f t="shared" si="9"/>
        <v>78000</v>
      </c>
      <c r="Z17" s="24">
        <f t="shared" si="10"/>
        <v>1</v>
      </c>
      <c r="AA17" s="23">
        <f t="shared" si="11"/>
        <v>0</v>
      </c>
      <c r="AB17" s="23">
        <f t="shared" si="12"/>
        <v>0</v>
      </c>
      <c r="AC17" s="57">
        <f>IF(Giu!$G$12&gt;0,ROUND(Giu!$G$12/13,2),+H17)</f>
        <v>0</v>
      </c>
      <c r="AD17" s="58">
        <f t="shared" si="13"/>
        <v>0</v>
      </c>
      <c r="AE17" s="58">
        <f t="shared" si="14"/>
        <v>625</v>
      </c>
      <c r="AF17" s="58">
        <f t="shared" si="15"/>
        <v>0</v>
      </c>
      <c r="AG17" s="58">
        <f t="shared" si="16"/>
        <v>0</v>
      </c>
      <c r="AH17" s="56">
        <f t="shared" si="17"/>
        <v>0</v>
      </c>
      <c r="AI17" s="146"/>
    </row>
    <row r="18" spans="1:35" ht="12.75">
      <c r="A18" s="144" t="s">
        <v>158</v>
      </c>
      <c r="B18" s="143">
        <f>+Lug!$G$16</f>
        <v>0</v>
      </c>
      <c r="C18" s="140">
        <f>+Lug!$G$17</f>
        <v>0</v>
      </c>
      <c r="D18" s="140">
        <f>+Lug!$G$18</f>
        <v>0</v>
      </c>
      <c r="E18" s="140">
        <f>+Lug!$G$19</f>
        <v>0</v>
      </c>
      <c r="F18" s="140">
        <f>+Lug!$G$20</f>
        <v>0</v>
      </c>
      <c r="G18" s="140">
        <f>+Lug!$G$21</f>
        <v>0</v>
      </c>
      <c r="H18" s="102">
        <f>+Lug!$B$22</f>
        <v>0</v>
      </c>
      <c r="I18" s="102">
        <f>+Lug!$D$19</f>
        <v>0</v>
      </c>
      <c r="J18" s="7">
        <v>26000</v>
      </c>
      <c r="K18" s="8">
        <f t="shared" si="0"/>
        <v>0</v>
      </c>
      <c r="L18" s="8">
        <v>3000</v>
      </c>
      <c r="M18" s="8">
        <v>4500</v>
      </c>
      <c r="N18" s="8">
        <f>IF(Lug!$G$12&gt;0,Lug!$G$12,TRUNC(H18*13,2))</f>
        <v>0</v>
      </c>
      <c r="O18" s="8">
        <f t="shared" si="1"/>
        <v>33500</v>
      </c>
      <c r="P18" s="9">
        <f t="shared" si="2"/>
        <v>1.2884</v>
      </c>
      <c r="Q18" s="8">
        <f t="shared" si="3"/>
        <v>7500</v>
      </c>
      <c r="R18" s="8">
        <f t="shared" si="4"/>
        <v>7500</v>
      </c>
      <c r="S18" s="22">
        <v>78000</v>
      </c>
      <c r="T18" s="23">
        <f t="shared" si="5"/>
        <v>0</v>
      </c>
      <c r="U18" s="23">
        <f t="shared" si="6"/>
        <v>0</v>
      </c>
      <c r="V18" s="23">
        <f t="shared" si="7"/>
        <v>0</v>
      </c>
      <c r="W18" s="23">
        <f>IF(Lug!$G$12&gt;0,Lug!$G$12,TRUNC(H18*13,2))</f>
        <v>0</v>
      </c>
      <c r="X18" s="23">
        <f t="shared" si="8"/>
        <v>0</v>
      </c>
      <c r="Y18" s="23">
        <f t="shared" si="9"/>
        <v>78000</v>
      </c>
      <c r="Z18" s="24">
        <f t="shared" si="10"/>
        <v>1</v>
      </c>
      <c r="AA18" s="23">
        <f t="shared" si="11"/>
        <v>0</v>
      </c>
      <c r="AB18" s="23">
        <f t="shared" si="12"/>
        <v>0</v>
      </c>
      <c r="AC18" s="57">
        <f>IF(Lug!$G$12&gt;0,ROUND(Lug!$G$12/13,2),+H18)</f>
        <v>0</v>
      </c>
      <c r="AD18" s="58">
        <f t="shared" si="13"/>
        <v>0</v>
      </c>
      <c r="AE18" s="58">
        <f t="shared" si="14"/>
        <v>625</v>
      </c>
      <c r="AF18" s="58">
        <f t="shared" si="15"/>
        <v>0</v>
      </c>
      <c r="AG18" s="58">
        <f t="shared" si="16"/>
        <v>0</v>
      </c>
      <c r="AH18" s="56">
        <f t="shared" si="17"/>
        <v>0</v>
      </c>
      <c r="AI18" s="146"/>
    </row>
    <row r="19" spans="1:35" ht="12.75">
      <c r="A19" s="144" t="s">
        <v>159</v>
      </c>
      <c r="B19" s="143">
        <f>+Ago!$G$16</f>
        <v>0</v>
      </c>
      <c r="C19" s="140">
        <f>+Ago!$G$17</f>
        <v>0</v>
      </c>
      <c r="D19" s="140">
        <f>+Ago!$G$18</f>
        <v>0</v>
      </c>
      <c r="E19" s="140">
        <f>+Ago!$G$19</f>
        <v>0</v>
      </c>
      <c r="F19" s="140">
        <f>+Ago!$G$20</f>
        <v>0</v>
      </c>
      <c r="G19" s="140">
        <f>+Ago!$G$21</f>
        <v>0</v>
      </c>
      <c r="H19" s="102">
        <f>+Ago!$B$22</f>
        <v>0</v>
      </c>
      <c r="I19" s="102">
        <f>+Ago!$D$19</f>
        <v>0</v>
      </c>
      <c r="J19" s="7">
        <v>26000</v>
      </c>
      <c r="K19" s="8">
        <f t="shared" si="0"/>
        <v>0</v>
      </c>
      <c r="L19" s="8">
        <v>3000</v>
      </c>
      <c r="M19" s="8">
        <v>4500</v>
      </c>
      <c r="N19" s="8">
        <f>IF(Ago!$G$12&gt;0,Ago!$G$12,TRUNC(H19*13,2))</f>
        <v>0</v>
      </c>
      <c r="O19" s="8">
        <f t="shared" si="1"/>
        <v>33500</v>
      </c>
      <c r="P19" s="9">
        <f t="shared" si="2"/>
        <v>1.2884</v>
      </c>
      <c r="Q19" s="8">
        <f t="shared" si="3"/>
        <v>7500</v>
      </c>
      <c r="R19" s="8">
        <f t="shared" si="4"/>
        <v>7500</v>
      </c>
      <c r="S19" s="22">
        <v>78000</v>
      </c>
      <c r="T19" s="23">
        <f t="shared" si="5"/>
        <v>0</v>
      </c>
      <c r="U19" s="23">
        <f t="shared" si="6"/>
        <v>0</v>
      </c>
      <c r="V19" s="23">
        <f t="shared" si="7"/>
        <v>0</v>
      </c>
      <c r="W19" s="23">
        <f>IF(Ago!$G$12&gt;0,Ago!$G$12,TRUNC(H19*13,2))</f>
        <v>0</v>
      </c>
      <c r="X19" s="23">
        <f t="shared" si="8"/>
        <v>0</v>
      </c>
      <c r="Y19" s="23">
        <f t="shared" si="9"/>
        <v>78000</v>
      </c>
      <c r="Z19" s="24">
        <f t="shared" si="10"/>
        <v>1</v>
      </c>
      <c r="AA19" s="23">
        <f t="shared" si="11"/>
        <v>0</v>
      </c>
      <c r="AB19" s="23">
        <f t="shared" si="12"/>
        <v>0</v>
      </c>
      <c r="AC19" s="57">
        <f>IF(Ago!$G$12&gt;0,ROUND(Ago!$G$12/13,2),+H19)</f>
        <v>0</v>
      </c>
      <c r="AD19" s="58">
        <f t="shared" si="13"/>
        <v>0</v>
      </c>
      <c r="AE19" s="58">
        <f t="shared" si="14"/>
        <v>625</v>
      </c>
      <c r="AF19" s="58">
        <f t="shared" si="15"/>
        <v>0</v>
      </c>
      <c r="AG19" s="58">
        <f t="shared" si="16"/>
        <v>0</v>
      </c>
      <c r="AH19" s="56">
        <f t="shared" si="17"/>
        <v>0</v>
      </c>
      <c r="AI19" s="146"/>
    </row>
    <row r="20" spans="1:35" ht="12.75">
      <c r="A20" s="144" t="s">
        <v>160</v>
      </c>
      <c r="B20" s="143">
        <f>+Set!$G$16</f>
        <v>0</v>
      </c>
      <c r="C20" s="140">
        <f>+Set!$G$17</f>
        <v>0</v>
      </c>
      <c r="D20" s="140">
        <f>+Set!$G$18</f>
        <v>0</v>
      </c>
      <c r="E20" s="140">
        <f>+Set!$G$19</f>
        <v>0</v>
      </c>
      <c r="F20" s="140">
        <f>+Set!$G$20</f>
        <v>0</v>
      </c>
      <c r="G20" s="140">
        <f>+Set!$G$21</f>
        <v>0</v>
      </c>
      <c r="H20" s="102">
        <f>+Set!$B$22</f>
        <v>0</v>
      </c>
      <c r="I20" s="102">
        <f>+Set!$D$19</f>
        <v>0</v>
      </c>
      <c r="J20" s="7">
        <v>26000</v>
      </c>
      <c r="K20" s="8">
        <f t="shared" si="0"/>
        <v>0</v>
      </c>
      <c r="L20" s="8">
        <v>3000</v>
      </c>
      <c r="M20" s="8">
        <v>4500</v>
      </c>
      <c r="N20" s="8">
        <f>IF(Set!$G$12&gt;0,Set!$G$12,TRUNC(H20*13,2))</f>
        <v>0</v>
      </c>
      <c r="O20" s="8">
        <f t="shared" si="1"/>
        <v>33500</v>
      </c>
      <c r="P20" s="9">
        <f t="shared" si="2"/>
        <v>1.2884</v>
      </c>
      <c r="Q20" s="8">
        <f t="shared" si="3"/>
        <v>7500</v>
      </c>
      <c r="R20" s="8">
        <f t="shared" si="4"/>
        <v>7500</v>
      </c>
      <c r="S20" s="22">
        <v>78000</v>
      </c>
      <c r="T20" s="23">
        <f t="shared" si="5"/>
        <v>0</v>
      </c>
      <c r="U20" s="23">
        <f t="shared" si="6"/>
        <v>0</v>
      </c>
      <c r="V20" s="23">
        <f t="shared" si="7"/>
        <v>0</v>
      </c>
      <c r="W20" s="23">
        <f>IF(Set!$G$12&gt;0,Set!$G$12,TRUNC(H20*13,2))</f>
        <v>0</v>
      </c>
      <c r="X20" s="23">
        <f t="shared" si="8"/>
        <v>0</v>
      </c>
      <c r="Y20" s="23">
        <f t="shared" si="9"/>
        <v>78000</v>
      </c>
      <c r="Z20" s="24">
        <f t="shared" si="10"/>
        <v>1</v>
      </c>
      <c r="AA20" s="23">
        <f t="shared" si="11"/>
        <v>0</v>
      </c>
      <c r="AB20" s="23">
        <f t="shared" si="12"/>
        <v>0</v>
      </c>
      <c r="AC20" s="57">
        <f>IF(Set!$G$12&gt;0,ROUND(Set!$G$12/13,2),+H20)</f>
        <v>0</v>
      </c>
      <c r="AD20" s="58">
        <f t="shared" si="13"/>
        <v>0</v>
      </c>
      <c r="AE20" s="58">
        <f t="shared" si="14"/>
        <v>625</v>
      </c>
      <c r="AF20" s="58">
        <f t="shared" si="15"/>
        <v>0</v>
      </c>
      <c r="AG20" s="58">
        <f t="shared" si="16"/>
        <v>0</v>
      </c>
      <c r="AH20" s="56">
        <f t="shared" si="17"/>
        <v>0</v>
      </c>
      <c r="AI20" s="146"/>
    </row>
    <row r="21" spans="1:35" ht="12.75">
      <c r="A21" s="144" t="s">
        <v>161</v>
      </c>
      <c r="B21" s="143">
        <f>+Ott!$G$16</f>
        <v>0</v>
      </c>
      <c r="C21" s="140">
        <f>+Ott!$G$17</f>
        <v>0</v>
      </c>
      <c r="D21" s="140">
        <f>+Ott!$G$18</f>
        <v>0</v>
      </c>
      <c r="E21" s="140">
        <f>+Ott!$G$19</f>
        <v>0</v>
      </c>
      <c r="F21" s="140">
        <f>+Ott!$G$20</f>
        <v>0</v>
      </c>
      <c r="G21" s="140">
        <f>+Ott!$G$21</f>
        <v>0</v>
      </c>
      <c r="H21" s="102">
        <f>+Ott!$B$22</f>
        <v>0</v>
      </c>
      <c r="I21" s="102">
        <f>+Ott!$D$19</f>
        <v>0</v>
      </c>
      <c r="J21" s="7">
        <v>26000</v>
      </c>
      <c r="K21" s="8">
        <f t="shared" si="0"/>
        <v>0</v>
      </c>
      <c r="L21" s="8">
        <v>3000</v>
      </c>
      <c r="M21" s="8">
        <v>4500</v>
      </c>
      <c r="N21" s="8">
        <f>IF(Ott!$G$12&gt;0,Ott!$G$12,TRUNC(H21*13,2))</f>
        <v>0</v>
      </c>
      <c r="O21" s="8">
        <f t="shared" si="1"/>
        <v>33500</v>
      </c>
      <c r="P21" s="9">
        <f t="shared" si="2"/>
        <v>1.2884</v>
      </c>
      <c r="Q21" s="8">
        <f t="shared" si="3"/>
        <v>7500</v>
      </c>
      <c r="R21" s="8">
        <f t="shared" si="4"/>
        <v>7500</v>
      </c>
      <c r="S21" s="22">
        <v>78000</v>
      </c>
      <c r="T21" s="23">
        <f t="shared" si="5"/>
        <v>0</v>
      </c>
      <c r="U21" s="23">
        <f t="shared" si="6"/>
        <v>0</v>
      </c>
      <c r="V21" s="23">
        <f t="shared" si="7"/>
        <v>0</v>
      </c>
      <c r="W21" s="23">
        <f>IF(Ott!$G$12&gt;0,Ott!$G$12,TRUNC(H21*13,2))</f>
        <v>0</v>
      </c>
      <c r="X21" s="23">
        <f t="shared" si="8"/>
        <v>0</v>
      </c>
      <c r="Y21" s="23">
        <f t="shared" si="9"/>
        <v>78000</v>
      </c>
      <c r="Z21" s="24">
        <f t="shared" si="10"/>
        <v>1</v>
      </c>
      <c r="AA21" s="23">
        <f t="shared" si="11"/>
        <v>0</v>
      </c>
      <c r="AB21" s="23">
        <f t="shared" si="12"/>
        <v>0</v>
      </c>
      <c r="AC21" s="57">
        <f>IF(Ott!$G$12&gt;0,ROUND(Ott!$G$12/13,2),+H21)</f>
        <v>0</v>
      </c>
      <c r="AD21" s="58">
        <f t="shared" si="13"/>
        <v>0</v>
      </c>
      <c r="AE21" s="58">
        <f t="shared" si="14"/>
        <v>625</v>
      </c>
      <c r="AF21" s="58">
        <f t="shared" si="15"/>
        <v>0</v>
      </c>
      <c r="AG21" s="58">
        <f t="shared" si="16"/>
        <v>0</v>
      </c>
      <c r="AH21" s="56">
        <f t="shared" si="17"/>
        <v>0</v>
      </c>
      <c r="AI21" s="146"/>
    </row>
    <row r="22" spans="1:35" ht="12.75">
      <c r="A22" s="144" t="s">
        <v>162</v>
      </c>
      <c r="B22" s="143">
        <f>+Nov!$G$16</f>
        <v>0</v>
      </c>
      <c r="C22" s="140">
        <f>+Nov!$G$17</f>
        <v>0</v>
      </c>
      <c r="D22" s="140">
        <f>+Nov!$G$18</f>
        <v>0</v>
      </c>
      <c r="E22" s="140">
        <f>+Nov!$G$19</f>
        <v>0</v>
      </c>
      <c r="F22" s="140">
        <f>+Nov!$G$20</f>
        <v>0</v>
      </c>
      <c r="G22" s="140">
        <f>+Nov!$G$21</f>
        <v>0</v>
      </c>
      <c r="H22" s="102">
        <f>+Nov!$B$22</f>
        <v>0</v>
      </c>
      <c r="I22" s="102">
        <f>+Nov!$D$19</f>
        <v>0</v>
      </c>
      <c r="J22" s="7">
        <v>26000</v>
      </c>
      <c r="K22" s="8">
        <f t="shared" si="0"/>
        <v>0</v>
      </c>
      <c r="L22" s="8">
        <v>3000</v>
      </c>
      <c r="M22" s="8">
        <v>4500</v>
      </c>
      <c r="N22" s="8">
        <f>IF(Nov!$G$12&gt;0,Nov!$G$12,TRUNC(H22*13,2))</f>
        <v>0</v>
      </c>
      <c r="O22" s="8">
        <f t="shared" si="1"/>
        <v>33500</v>
      </c>
      <c r="P22" s="9">
        <f t="shared" si="2"/>
        <v>1.2884</v>
      </c>
      <c r="Q22" s="8">
        <f t="shared" si="3"/>
        <v>7500</v>
      </c>
      <c r="R22" s="8">
        <f t="shared" si="4"/>
        <v>7500</v>
      </c>
      <c r="S22" s="22">
        <v>78000</v>
      </c>
      <c r="T22" s="23">
        <f t="shared" si="5"/>
        <v>0</v>
      </c>
      <c r="U22" s="23">
        <f t="shared" si="6"/>
        <v>0</v>
      </c>
      <c r="V22" s="23">
        <f t="shared" si="7"/>
        <v>0</v>
      </c>
      <c r="W22" s="23">
        <f>IF(Nov!$G$12&gt;0,Nov!$G$12,TRUNC(H22*13,2))</f>
        <v>0</v>
      </c>
      <c r="X22" s="23">
        <f t="shared" si="8"/>
        <v>0</v>
      </c>
      <c r="Y22" s="23">
        <f t="shared" si="9"/>
        <v>78000</v>
      </c>
      <c r="Z22" s="24">
        <f t="shared" si="10"/>
        <v>1</v>
      </c>
      <c r="AA22" s="23">
        <f t="shared" si="11"/>
        <v>0</v>
      </c>
      <c r="AB22" s="23">
        <f t="shared" si="12"/>
        <v>0</v>
      </c>
      <c r="AC22" s="57">
        <f>IF(Nov!$G$12&gt;0,ROUND(Nov!$G$12/13,2),+H22)</f>
        <v>0</v>
      </c>
      <c r="AD22" s="58">
        <f t="shared" si="13"/>
        <v>0</v>
      </c>
      <c r="AE22" s="58">
        <f t="shared" si="14"/>
        <v>625</v>
      </c>
      <c r="AF22" s="58">
        <f t="shared" si="15"/>
        <v>0</v>
      </c>
      <c r="AG22" s="58">
        <f t="shared" si="16"/>
        <v>0</v>
      </c>
      <c r="AH22" s="56">
        <f t="shared" si="17"/>
        <v>0</v>
      </c>
      <c r="AI22" s="146"/>
    </row>
    <row r="23" spans="1:35" ht="12.75">
      <c r="A23" s="144" t="s">
        <v>163</v>
      </c>
      <c r="B23" s="143">
        <f>+Dic!$G$16</f>
        <v>0</v>
      </c>
      <c r="C23" s="140">
        <f>+Dic!$G$17</f>
        <v>0</v>
      </c>
      <c r="D23" s="140">
        <f>+Dic!$G$18</f>
        <v>0</v>
      </c>
      <c r="E23" s="140">
        <f>+Dic!$G$19</f>
        <v>0</v>
      </c>
      <c r="F23" s="140">
        <f>+Dic!$G$20</f>
        <v>0</v>
      </c>
      <c r="G23" s="140">
        <f>+Dic!$G$21</f>
        <v>0</v>
      </c>
      <c r="H23" s="102">
        <f>+Dic!$B$22</f>
        <v>0</v>
      </c>
      <c r="I23" s="102">
        <f>+Dic!$D$19</f>
        <v>0</v>
      </c>
      <c r="J23" s="7">
        <v>26000</v>
      </c>
      <c r="K23" s="8">
        <f t="shared" si="0"/>
        <v>0</v>
      </c>
      <c r="L23" s="8">
        <v>3000</v>
      </c>
      <c r="M23" s="8">
        <v>4500</v>
      </c>
      <c r="N23" s="8">
        <f>IF(Dic!$G$12&gt;0,Dic!$G$12,TRUNC(H23*13,2))</f>
        <v>0</v>
      </c>
      <c r="O23" s="8">
        <f t="shared" si="1"/>
        <v>33500</v>
      </c>
      <c r="P23" s="9">
        <f t="shared" si="2"/>
        <v>1.2884</v>
      </c>
      <c r="Q23" s="8">
        <f t="shared" si="3"/>
        <v>7500</v>
      </c>
      <c r="R23" s="8">
        <f t="shared" si="4"/>
        <v>7500</v>
      </c>
      <c r="S23" s="22">
        <v>78000</v>
      </c>
      <c r="T23" s="23">
        <f t="shared" si="5"/>
        <v>0</v>
      </c>
      <c r="U23" s="23">
        <f t="shared" si="6"/>
        <v>0</v>
      </c>
      <c r="V23" s="23">
        <f t="shared" si="7"/>
        <v>0</v>
      </c>
      <c r="W23" s="23">
        <f>IF(Dic!$G$12&gt;0,Dic!$G$12,TRUNC(H23*13,2))</f>
        <v>0</v>
      </c>
      <c r="X23" s="23">
        <f t="shared" si="8"/>
        <v>0</v>
      </c>
      <c r="Y23" s="23">
        <f t="shared" si="9"/>
        <v>78000</v>
      </c>
      <c r="Z23" s="24">
        <f t="shared" si="10"/>
        <v>1</v>
      </c>
      <c r="AA23" s="23">
        <f t="shared" si="11"/>
        <v>0</v>
      </c>
      <c r="AB23" s="23">
        <f t="shared" si="12"/>
        <v>0</v>
      </c>
      <c r="AC23" s="57">
        <f>IF(Dic!$G$12&gt;0,ROUND(Dic!$G$12/13,2),+H23)</f>
        <v>0</v>
      </c>
      <c r="AD23" s="58">
        <f t="shared" si="13"/>
        <v>0</v>
      </c>
      <c r="AE23" s="58">
        <f t="shared" si="14"/>
        <v>625</v>
      </c>
      <c r="AF23" s="58">
        <f t="shared" si="15"/>
        <v>0</v>
      </c>
      <c r="AG23" s="58">
        <f t="shared" si="16"/>
        <v>0</v>
      </c>
      <c r="AH23" s="56">
        <f t="shared" si="17"/>
        <v>0</v>
      </c>
      <c r="AI23" s="146"/>
    </row>
    <row r="24" spans="1:35" ht="12.75">
      <c r="A24" s="144" t="s">
        <v>164</v>
      </c>
      <c r="B24" s="143"/>
      <c r="C24" s="140"/>
      <c r="D24" s="140"/>
      <c r="E24" s="140"/>
      <c r="F24" s="140"/>
      <c r="G24" s="140"/>
      <c r="H24" s="102">
        <f>+Dic!A44</f>
        <v>0</v>
      </c>
      <c r="I24" s="102">
        <f>+Dic!C44</f>
        <v>0</v>
      </c>
      <c r="J24" s="7"/>
      <c r="K24" s="8"/>
      <c r="L24" s="8"/>
      <c r="M24" s="8"/>
      <c r="N24" s="8"/>
      <c r="O24" s="8"/>
      <c r="P24" s="9"/>
      <c r="Q24" s="8"/>
      <c r="R24" s="8"/>
      <c r="S24" s="22"/>
      <c r="T24" s="23"/>
      <c r="U24" s="23"/>
      <c r="V24" s="23"/>
      <c r="W24" s="23"/>
      <c r="X24" s="23"/>
      <c r="Y24" s="23"/>
      <c r="Z24" s="24"/>
      <c r="AA24" s="23"/>
      <c r="AB24" s="23"/>
      <c r="AC24" s="57">
        <f>+H24</f>
        <v>0</v>
      </c>
      <c r="AD24" s="58">
        <f t="shared" si="13"/>
        <v>0</v>
      </c>
      <c r="AE24" s="58">
        <f t="shared" si="14"/>
        <v>0</v>
      </c>
      <c r="AF24" s="58">
        <f t="shared" si="15"/>
        <v>0</v>
      </c>
      <c r="AG24" s="58">
        <f t="shared" si="16"/>
        <v>0</v>
      </c>
      <c r="AH24" s="56">
        <f>IF(AG24&gt;0,ROUND(AG24*Dic!B44%,2),0)</f>
        <v>0</v>
      </c>
      <c r="AI24" s="146"/>
    </row>
    <row r="25" spans="1:35" ht="12.75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6"/>
      <c r="AE25" s="146"/>
      <c r="AF25" s="146"/>
      <c r="AG25" s="146"/>
      <c r="AH25" s="146"/>
      <c r="AI25" s="146"/>
    </row>
    <row r="26" spans="1:35" ht="12.75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6"/>
    </row>
    <row r="27" spans="1:35" ht="12.75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6"/>
    </row>
    <row r="28" spans="1:35" ht="12.75">
      <c r="A28" s="146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46"/>
      <c r="AC28" s="146"/>
      <c r="AD28" s="146"/>
      <c r="AE28" s="146"/>
      <c r="AF28" s="146"/>
      <c r="AG28" s="146"/>
      <c r="AH28" s="146"/>
      <c r="AI28" s="146"/>
    </row>
    <row r="29" spans="1:35" ht="12.75">
      <c r="A29" s="146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46"/>
      <c r="AC29" s="146"/>
      <c r="AD29" s="146"/>
      <c r="AE29" s="146"/>
      <c r="AF29" s="146"/>
      <c r="AG29" s="146"/>
      <c r="AH29" s="146"/>
      <c r="AI29" s="146"/>
    </row>
    <row r="30" spans="1:35" ht="12.75">
      <c r="A30" s="146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</row>
    <row r="31" spans="1:35" ht="12.75">
      <c r="A31" s="146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</row>
    <row r="32" spans="1:35" ht="12.75">
      <c r="A32" s="146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</row>
    <row r="33" spans="2:24" ht="12.75"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</row>
    <row r="34" spans="2:24" ht="12.75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</row>
  </sheetData>
  <sheetProtection password="9E19" sheet="1" objects="1" scenarios="1"/>
  <mergeCells count="16">
    <mergeCell ref="D3:D5"/>
    <mergeCell ref="AC10:AH10"/>
    <mergeCell ref="J10:R10"/>
    <mergeCell ref="S10:AB10"/>
    <mergeCell ref="E3:G5"/>
    <mergeCell ref="B10:G10"/>
    <mergeCell ref="A1:P1"/>
    <mergeCell ref="A3:C4"/>
    <mergeCell ref="A10:A11"/>
    <mergeCell ref="H10:H11"/>
    <mergeCell ref="I10:I11"/>
    <mergeCell ref="H5:J5"/>
    <mergeCell ref="H6:J6"/>
    <mergeCell ref="H7:J7"/>
    <mergeCell ref="H8:J8"/>
    <mergeCell ref="H9:J9"/>
  </mergeCells>
  <printOptions/>
  <pageMargins left="0.1968503937007874" right="0.11811023622047245" top="0.3937007874015748" bottom="0" header="0.5118110236220472" footer="0.5511811023622047"/>
  <pageSetup horizontalDpi="120" verticalDpi="120" orientation="portrait" paperSize="3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3">
      <selection activeCell="B18" sqref="B18"/>
    </sheetView>
  </sheetViews>
  <sheetFormatPr defaultColWidth="9.33203125" defaultRowHeight="12.75"/>
  <cols>
    <col min="1" max="1" width="27.16015625" style="0" customWidth="1"/>
    <col min="2" max="2" width="11.66015625" style="0" customWidth="1"/>
    <col min="3" max="3" width="19.83203125" style="0" customWidth="1"/>
    <col min="4" max="4" width="11.5" style="0" customWidth="1"/>
    <col min="5" max="5" width="9.83203125" style="0" customWidth="1"/>
    <col min="6" max="6" width="11.66015625" style="0" customWidth="1"/>
    <col min="7" max="7" width="10.83203125" style="0" customWidth="1"/>
    <col min="8" max="8" width="6" style="0" customWidth="1"/>
    <col min="9" max="9" width="1.83203125" style="0" customWidth="1"/>
  </cols>
  <sheetData>
    <row r="1" spans="1:15" ht="15">
      <c r="A1" s="436" t="s">
        <v>46</v>
      </c>
      <c r="B1" s="436"/>
      <c r="C1" s="436"/>
      <c r="D1" s="436"/>
      <c r="E1" s="436"/>
      <c r="F1" s="436"/>
      <c r="G1" s="436"/>
      <c r="H1" s="436"/>
      <c r="I1" s="74"/>
      <c r="J1" s="292" t="str">
        <f>+'Ire Mensile'!J1:N1</f>
        <v>Versione 2.0   del 31/12/2005</v>
      </c>
      <c r="K1" s="293"/>
      <c r="L1" s="293"/>
      <c r="M1" s="293"/>
      <c r="N1" s="294"/>
      <c r="O1" s="66"/>
    </row>
    <row r="2" spans="1:15" ht="15.75">
      <c r="A2" s="349" t="s">
        <v>47</v>
      </c>
      <c r="B2" s="349"/>
      <c r="C2" s="349"/>
      <c r="D2" s="349"/>
      <c r="E2" s="349"/>
      <c r="F2" s="349"/>
      <c r="G2" s="349"/>
      <c r="H2" s="349"/>
      <c r="I2" s="74"/>
      <c r="J2" s="365" t="s">
        <v>91</v>
      </c>
      <c r="K2" s="366"/>
      <c r="L2" s="366"/>
      <c r="M2" s="366"/>
      <c r="N2" s="367"/>
      <c r="O2" s="66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66"/>
    </row>
    <row r="4" spans="1:15" ht="16.5" thickTop="1">
      <c r="A4" s="348" t="s">
        <v>104</v>
      </c>
      <c r="B4" s="348"/>
      <c r="C4" s="348"/>
      <c r="D4" s="348"/>
      <c r="E4" s="348"/>
      <c r="F4" s="348"/>
      <c r="G4" s="348"/>
      <c r="H4" s="348"/>
      <c r="I4" s="74"/>
      <c r="J4" s="419" t="s">
        <v>92</v>
      </c>
      <c r="K4" s="420"/>
      <c r="L4" s="420"/>
      <c r="M4" s="420"/>
      <c r="N4" s="421"/>
      <c r="O4" s="66"/>
    </row>
    <row r="5" spans="1:15" ht="6" customHeight="1">
      <c r="A5" s="75"/>
      <c r="B5" s="75"/>
      <c r="C5" s="75"/>
      <c r="D5" s="75"/>
      <c r="E5" s="75"/>
      <c r="F5" s="75"/>
      <c r="G5" s="75"/>
      <c r="H5" s="75"/>
      <c r="I5" s="74"/>
      <c r="J5" s="375"/>
      <c r="K5" s="376"/>
      <c r="L5" s="376"/>
      <c r="M5" s="376"/>
      <c r="N5" s="377"/>
      <c r="O5" s="66"/>
    </row>
    <row r="6" spans="1:15" ht="13.5">
      <c r="A6" s="311" t="s">
        <v>103</v>
      </c>
      <c r="B6" s="311"/>
      <c r="C6" s="311"/>
      <c r="D6" s="311"/>
      <c r="E6" s="312"/>
      <c r="F6" s="351">
        <v>2005</v>
      </c>
      <c r="G6" s="352"/>
      <c r="H6" s="77"/>
      <c r="I6" s="74"/>
      <c r="J6" s="427" t="s">
        <v>93</v>
      </c>
      <c r="K6" s="428"/>
      <c r="L6" s="428"/>
      <c r="M6" s="428"/>
      <c r="N6" s="429"/>
      <c r="O6" s="66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375"/>
      <c r="K7" s="376"/>
      <c r="L7" s="376"/>
      <c r="M7" s="376"/>
      <c r="N7" s="377"/>
      <c r="O7" s="66"/>
    </row>
    <row r="8" spans="1:15" ht="16.5" thickBot="1">
      <c r="A8" s="174" t="s">
        <v>49</v>
      </c>
      <c r="B8" s="188" t="s">
        <v>48</v>
      </c>
      <c r="C8" s="437"/>
      <c r="D8" s="438"/>
      <c r="E8" s="439"/>
      <c r="F8" s="176" t="s">
        <v>73</v>
      </c>
      <c r="G8" s="351"/>
      <c r="H8" s="352"/>
      <c r="I8" s="74"/>
      <c r="J8" s="430" t="s">
        <v>94</v>
      </c>
      <c r="K8" s="431"/>
      <c r="L8" s="431"/>
      <c r="M8" s="431"/>
      <c r="N8" s="432"/>
      <c r="O8" s="66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81"/>
      <c r="K9" s="81"/>
      <c r="L9" s="81"/>
      <c r="M9" s="81"/>
      <c r="N9" s="81"/>
      <c r="O9" s="66"/>
    </row>
    <row r="10" spans="1:15" ht="12.75">
      <c r="A10" s="423" t="s">
        <v>75</v>
      </c>
      <c r="B10" s="424"/>
      <c r="C10" s="191"/>
      <c r="D10" s="174" t="s">
        <v>74</v>
      </c>
      <c r="E10" s="351"/>
      <c r="F10" s="352"/>
      <c r="G10" s="355"/>
      <c r="H10" s="422"/>
      <c r="I10" s="74"/>
      <c r="J10" s="462" t="s">
        <v>201</v>
      </c>
      <c r="K10" s="463"/>
      <c r="L10" s="463"/>
      <c r="M10" s="463"/>
      <c r="N10" s="464"/>
      <c r="O10" s="66"/>
    </row>
    <row r="11" spans="1:15" ht="6" customHeight="1">
      <c r="A11" s="471"/>
      <c r="B11" s="471"/>
      <c r="C11" s="471"/>
      <c r="D11" s="471"/>
      <c r="E11" s="471"/>
      <c r="F11" s="471"/>
      <c r="G11" s="471"/>
      <c r="H11" s="471"/>
      <c r="I11" s="74"/>
      <c r="J11" s="465"/>
      <c r="K11" s="466"/>
      <c r="L11" s="466"/>
      <c r="M11" s="466"/>
      <c r="N11" s="467"/>
      <c r="O11" s="66"/>
    </row>
    <row r="12" spans="1:15" ht="15">
      <c r="A12" s="317" t="s">
        <v>128</v>
      </c>
      <c r="B12" s="317"/>
      <c r="C12" s="317"/>
      <c r="D12" s="317"/>
      <c r="E12" s="317"/>
      <c r="F12" s="317"/>
      <c r="G12" s="318"/>
      <c r="H12" s="318"/>
      <c r="I12" s="74"/>
      <c r="J12" s="468"/>
      <c r="K12" s="469"/>
      <c r="L12" s="469"/>
      <c r="M12" s="469"/>
      <c r="N12" s="470"/>
      <c r="O12" s="66"/>
    </row>
    <row r="13" spans="1:15" ht="6" customHeight="1">
      <c r="A13" s="471"/>
      <c r="B13" s="471"/>
      <c r="C13" s="471"/>
      <c r="D13" s="471"/>
      <c r="E13" s="471"/>
      <c r="F13" s="471"/>
      <c r="G13" s="471"/>
      <c r="H13" s="471"/>
      <c r="I13" s="74"/>
      <c r="J13" s="412" t="s">
        <v>126</v>
      </c>
      <c r="K13" s="412"/>
      <c r="L13" s="412"/>
      <c r="M13" s="412"/>
      <c r="N13" s="412"/>
      <c r="O13" s="66"/>
    </row>
    <row r="14" spans="1:15" ht="12.75" customHeight="1">
      <c r="A14" s="434" t="s">
        <v>57</v>
      </c>
      <c r="B14" s="435"/>
      <c r="C14" s="444" t="s">
        <v>58</v>
      </c>
      <c r="D14" s="445"/>
      <c r="E14" s="433" t="s">
        <v>62</v>
      </c>
      <c r="F14" s="433"/>
      <c r="G14" s="433"/>
      <c r="H14" s="433"/>
      <c r="I14" s="74"/>
      <c r="J14" s="412"/>
      <c r="K14" s="412"/>
      <c r="L14" s="412"/>
      <c r="M14" s="412"/>
      <c r="N14" s="412"/>
      <c r="O14" s="66"/>
    </row>
    <row r="15" spans="1:15" ht="12.75">
      <c r="A15" s="232" t="s">
        <v>50</v>
      </c>
      <c r="B15" s="192"/>
      <c r="C15" s="88" t="s">
        <v>59</v>
      </c>
      <c r="D15" s="193"/>
      <c r="E15" s="433"/>
      <c r="F15" s="433"/>
      <c r="G15" s="433"/>
      <c r="H15" s="179" t="s">
        <v>76</v>
      </c>
      <c r="I15" s="74"/>
      <c r="J15" s="412"/>
      <c r="K15" s="412"/>
      <c r="L15" s="412"/>
      <c r="M15" s="412"/>
      <c r="N15" s="412"/>
      <c r="O15" s="66"/>
    </row>
    <row r="16" spans="1:15" ht="12.75">
      <c r="A16" s="232" t="s">
        <v>51</v>
      </c>
      <c r="B16" s="192"/>
      <c r="C16" s="88" t="s">
        <v>60</v>
      </c>
      <c r="D16" s="193"/>
      <c r="E16" s="447" t="s">
        <v>120</v>
      </c>
      <c r="F16" s="447"/>
      <c r="G16" s="194"/>
      <c r="H16" s="194"/>
      <c r="I16" s="74"/>
      <c r="J16" s="412"/>
      <c r="K16" s="412"/>
      <c r="L16" s="412"/>
      <c r="M16" s="412"/>
      <c r="N16" s="412"/>
      <c r="O16" s="66"/>
    </row>
    <row r="17" spans="1:15" ht="12.75">
      <c r="A17" s="232" t="s">
        <v>52</v>
      </c>
      <c r="B17" s="192"/>
      <c r="C17" s="88" t="s">
        <v>61</v>
      </c>
      <c r="D17" s="193"/>
      <c r="E17" s="447" t="s">
        <v>121</v>
      </c>
      <c r="F17" s="447"/>
      <c r="G17" s="194"/>
      <c r="H17" s="194"/>
      <c r="I17" s="74"/>
      <c r="J17" s="412"/>
      <c r="K17" s="412"/>
      <c r="L17" s="412"/>
      <c r="M17" s="412"/>
      <c r="N17" s="412"/>
      <c r="O17" s="66"/>
    </row>
    <row r="18" spans="1:15" ht="12.75">
      <c r="A18" s="232" t="s">
        <v>53</v>
      </c>
      <c r="B18" s="192"/>
      <c r="C18" s="191" t="s">
        <v>119</v>
      </c>
      <c r="D18" s="193"/>
      <c r="E18" s="447" t="s">
        <v>122</v>
      </c>
      <c r="F18" s="447"/>
      <c r="G18" s="194"/>
      <c r="H18" s="194"/>
      <c r="I18" s="74"/>
      <c r="J18" s="412"/>
      <c r="K18" s="412"/>
      <c r="L18" s="412"/>
      <c r="M18" s="412"/>
      <c r="N18" s="412"/>
      <c r="O18" s="66"/>
    </row>
    <row r="19" spans="1:15" ht="12.75">
      <c r="A19" s="232" t="s">
        <v>54</v>
      </c>
      <c r="B19" s="192"/>
      <c r="C19" s="89" t="s">
        <v>56</v>
      </c>
      <c r="D19" s="110">
        <f>SUM(D15:D18)</f>
        <v>0</v>
      </c>
      <c r="E19" s="447" t="s">
        <v>124</v>
      </c>
      <c r="F19" s="447"/>
      <c r="G19" s="194"/>
      <c r="H19" s="194"/>
      <c r="I19" s="74"/>
      <c r="J19" s="412"/>
      <c r="K19" s="412"/>
      <c r="L19" s="412"/>
      <c r="M19" s="412"/>
      <c r="N19" s="412"/>
      <c r="O19" s="66"/>
    </row>
    <row r="20" spans="1:15" ht="12.75">
      <c r="A20" s="232" t="s">
        <v>106</v>
      </c>
      <c r="B20" s="192"/>
      <c r="C20" s="414"/>
      <c r="D20" s="415"/>
      <c r="E20" s="447" t="s">
        <v>125</v>
      </c>
      <c r="F20" s="447"/>
      <c r="G20" s="194"/>
      <c r="H20" s="194"/>
      <c r="I20" s="74"/>
      <c r="J20" s="412"/>
      <c r="K20" s="412"/>
      <c r="L20" s="412"/>
      <c r="M20" s="412"/>
      <c r="N20" s="412"/>
      <c r="O20" s="66"/>
    </row>
    <row r="21" spans="1:15" ht="12.75">
      <c r="A21" s="232" t="s">
        <v>55</v>
      </c>
      <c r="B21" s="192"/>
      <c r="C21" s="416"/>
      <c r="D21" s="344"/>
      <c r="E21" s="447" t="s">
        <v>123</v>
      </c>
      <c r="F21" s="447"/>
      <c r="G21" s="194"/>
      <c r="H21" s="181" t="s">
        <v>15</v>
      </c>
      <c r="I21" s="74"/>
      <c r="J21" s="412"/>
      <c r="K21" s="412"/>
      <c r="L21" s="412"/>
      <c r="M21" s="412"/>
      <c r="N21" s="412"/>
      <c r="O21" s="66"/>
    </row>
    <row r="22" spans="1:15" ht="12.75">
      <c r="A22" s="233" t="s">
        <v>119</v>
      </c>
      <c r="B22" s="192"/>
      <c r="C22" s="416"/>
      <c r="D22" s="344"/>
      <c r="E22" s="449"/>
      <c r="F22" s="449"/>
      <c r="G22" s="449"/>
      <c r="H22" s="450"/>
      <c r="I22" s="74"/>
      <c r="J22" s="412"/>
      <c r="K22" s="412"/>
      <c r="L22" s="412"/>
      <c r="M22" s="412"/>
      <c r="N22" s="412"/>
      <c r="O22" s="66"/>
    </row>
    <row r="23" spans="1:15" ht="12.75">
      <c r="A23" s="178" t="s">
        <v>56</v>
      </c>
      <c r="B23" s="93">
        <f>SUM(B15:B22)</f>
        <v>0</v>
      </c>
      <c r="C23" s="416"/>
      <c r="D23" s="344"/>
      <c r="E23" s="180"/>
      <c r="F23" s="180"/>
      <c r="G23" s="180"/>
      <c r="H23" s="180"/>
      <c r="I23" s="74"/>
      <c r="J23" s="412"/>
      <c r="K23" s="412"/>
      <c r="L23" s="412"/>
      <c r="M23" s="412"/>
      <c r="N23" s="412"/>
      <c r="O23" s="66"/>
    </row>
    <row r="24" spans="1:15" ht="6" customHeight="1">
      <c r="A24" s="313"/>
      <c r="B24" s="313"/>
      <c r="C24" s="313"/>
      <c r="D24" s="313"/>
      <c r="E24" s="313"/>
      <c r="F24" s="313"/>
      <c r="G24" s="313"/>
      <c r="H24" s="313"/>
      <c r="I24" s="74"/>
      <c r="J24" s="412"/>
      <c r="K24" s="412"/>
      <c r="L24" s="412"/>
      <c r="M24" s="412"/>
      <c r="N24" s="412"/>
      <c r="O24" s="66"/>
    </row>
    <row r="25" spans="1:15" ht="13.5">
      <c r="A25" s="448" t="s">
        <v>63</v>
      </c>
      <c r="B25" s="448"/>
      <c r="C25" s="448"/>
      <c r="D25" s="448"/>
      <c r="E25" s="448"/>
      <c r="F25" s="448"/>
      <c r="G25" s="448"/>
      <c r="H25" s="448"/>
      <c r="I25" s="74"/>
      <c r="J25" s="412"/>
      <c r="K25" s="412"/>
      <c r="L25" s="412"/>
      <c r="M25" s="412"/>
      <c r="N25" s="412"/>
      <c r="O25" s="66"/>
    </row>
    <row r="26" spans="1:15" ht="12.75">
      <c r="A26" s="305" t="s">
        <v>87</v>
      </c>
      <c r="B26" s="305"/>
      <c r="C26" s="411"/>
      <c r="D26" s="92">
        <f>IF(B23&gt;0,'Calcolo Irpef'!L11,IF(G12&gt;0,'Calcolo Irpef'!L11,0))</f>
        <v>0</v>
      </c>
      <c r="E26" s="327"/>
      <c r="F26" s="325"/>
      <c r="G26" s="325"/>
      <c r="H26" s="325"/>
      <c r="I26" s="74"/>
      <c r="J26" s="412"/>
      <c r="K26" s="412"/>
      <c r="L26" s="412"/>
      <c r="M26" s="412"/>
      <c r="N26" s="412"/>
      <c r="O26" s="66"/>
    </row>
    <row r="27" spans="1:15" ht="12.75">
      <c r="A27" s="305" t="s">
        <v>88</v>
      </c>
      <c r="B27" s="305"/>
      <c r="C27" s="411"/>
      <c r="D27" s="93">
        <f>IF(B23&gt;0,'Calcolo Irpef'!N11,IF(G12&gt;0,'Calcolo Irpef'!N11,0))</f>
        <v>0</v>
      </c>
      <c r="E27" s="327"/>
      <c r="F27" s="325"/>
      <c r="G27" s="325"/>
      <c r="H27" s="325"/>
      <c r="I27" s="74"/>
      <c r="J27" s="412"/>
      <c r="K27" s="412"/>
      <c r="L27" s="412"/>
      <c r="M27" s="412"/>
      <c r="N27" s="412"/>
      <c r="O27" s="66"/>
    </row>
    <row r="28" spans="1:15" ht="12.75">
      <c r="A28" s="417"/>
      <c r="B28" s="417"/>
      <c r="C28" s="417"/>
      <c r="D28" s="417"/>
      <c r="E28" s="417"/>
      <c r="F28" s="417"/>
      <c r="G28" s="417"/>
      <c r="H28" s="417"/>
      <c r="I28" s="74"/>
      <c r="J28" s="412"/>
      <c r="K28" s="412"/>
      <c r="L28" s="412"/>
      <c r="M28" s="412"/>
      <c r="N28" s="412"/>
      <c r="O28" s="66"/>
    </row>
    <row r="29" spans="1:15" ht="13.5">
      <c r="A29" s="341" t="s">
        <v>64</v>
      </c>
      <c r="B29" s="341"/>
      <c r="C29" s="341"/>
      <c r="D29" s="341"/>
      <c r="E29" s="341"/>
      <c r="F29" s="341"/>
      <c r="G29" s="341"/>
      <c r="H29" s="341"/>
      <c r="I29" s="74"/>
      <c r="J29" s="412"/>
      <c r="K29" s="412"/>
      <c r="L29" s="412"/>
      <c r="M29" s="412"/>
      <c r="N29" s="412"/>
      <c r="O29" s="66"/>
    </row>
    <row r="30" spans="1:15" ht="12.75">
      <c r="A30" s="461" t="s">
        <v>80</v>
      </c>
      <c r="B30" s="461"/>
      <c r="C30" s="461"/>
      <c r="D30" s="461"/>
      <c r="E30" s="417"/>
      <c r="F30" s="417"/>
      <c r="G30" s="417"/>
      <c r="H30" s="417"/>
      <c r="I30" s="74"/>
      <c r="J30" s="412"/>
      <c r="K30" s="412"/>
      <c r="L30" s="412"/>
      <c r="M30" s="412"/>
      <c r="N30" s="412"/>
      <c r="O30" s="66"/>
    </row>
    <row r="31" spans="1:15" ht="12.75">
      <c r="A31" s="410" t="s">
        <v>81</v>
      </c>
      <c r="B31" s="410"/>
      <c r="C31" s="411"/>
      <c r="D31" s="93">
        <f>+'Calcolo Irpef'!C16</f>
        <v>0</v>
      </c>
      <c r="E31" s="417"/>
      <c r="F31" s="417"/>
      <c r="G31" s="417"/>
      <c r="H31" s="417"/>
      <c r="I31" s="74"/>
      <c r="J31" s="412"/>
      <c r="K31" s="412"/>
      <c r="L31" s="412"/>
      <c r="M31" s="412"/>
      <c r="N31" s="412"/>
      <c r="O31" s="66"/>
    </row>
    <row r="32" spans="1:15" ht="12.75">
      <c r="A32" s="410" t="s">
        <v>82</v>
      </c>
      <c r="B32" s="410"/>
      <c r="C32" s="411"/>
      <c r="D32" s="93">
        <f>+'Calcolo Irpef'!H16</f>
        <v>0</v>
      </c>
      <c r="E32" s="417"/>
      <c r="F32" s="417"/>
      <c r="G32" s="417"/>
      <c r="H32" s="417"/>
      <c r="I32" s="74"/>
      <c r="J32" s="412"/>
      <c r="K32" s="412"/>
      <c r="L32" s="412"/>
      <c r="M32" s="412"/>
      <c r="N32" s="412"/>
      <c r="O32" s="66"/>
    </row>
    <row r="33" spans="1:15" ht="12.75">
      <c r="A33" s="311" t="s">
        <v>83</v>
      </c>
      <c r="B33" s="311"/>
      <c r="C33" s="312"/>
      <c r="D33" s="93">
        <f>SUM(D30:D32)</f>
        <v>0</v>
      </c>
      <c r="E33" s="417"/>
      <c r="F33" s="417"/>
      <c r="G33" s="417"/>
      <c r="H33" s="417"/>
      <c r="I33" s="74"/>
      <c r="J33" s="412"/>
      <c r="K33" s="412"/>
      <c r="L33" s="412"/>
      <c r="M33" s="412"/>
      <c r="N33" s="412"/>
      <c r="O33" s="66"/>
    </row>
    <row r="34" spans="1:15" ht="12.75">
      <c r="A34" s="410" t="s">
        <v>84</v>
      </c>
      <c r="B34" s="410"/>
      <c r="C34" s="410"/>
      <c r="D34" s="410"/>
      <c r="E34" s="411"/>
      <c r="F34" s="92">
        <f>IF(B23&gt;0,'Calcolo Irpef'!L16,IF(G12&gt;0,'Calcolo Irpef'!L16,0))</f>
        <v>0</v>
      </c>
      <c r="G34" s="327"/>
      <c r="H34" s="325"/>
      <c r="I34" s="74"/>
      <c r="J34" s="412"/>
      <c r="K34" s="412"/>
      <c r="L34" s="412"/>
      <c r="M34" s="412"/>
      <c r="N34" s="412"/>
      <c r="O34" s="66"/>
    </row>
    <row r="35" spans="1:15" ht="12.75">
      <c r="A35" s="410" t="s">
        <v>85</v>
      </c>
      <c r="B35" s="410"/>
      <c r="C35" s="410"/>
      <c r="D35" s="410"/>
      <c r="E35" s="411"/>
      <c r="F35" s="182">
        <f>'Calcolo Irpef'!N16</f>
        <v>0</v>
      </c>
      <c r="G35" s="327"/>
      <c r="H35" s="325"/>
      <c r="I35" s="74"/>
      <c r="J35" s="413" t="s">
        <v>127</v>
      </c>
      <c r="K35" s="413"/>
      <c r="L35" s="413"/>
      <c r="M35" s="413"/>
      <c r="N35" s="413"/>
      <c r="O35" s="66"/>
    </row>
    <row r="36" spans="1:15" ht="6" customHeight="1">
      <c r="A36" s="329"/>
      <c r="B36" s="330"/>
      <c r="C36" s="330"/>
      <c r="D36" s="330"/>
      <c r="E36" s="330"/>
      <c r="F36" s="330"/>
      <c r="G36" s="330"/>
      <c r="H36" s="331"/>
      <c r="I36" s="74"/>
      <c r="J36" s="413"/>
      <c r="K36" s="413"/>
      <c r="L36" s="413"/>
      <c r="M36" s="413"/>
      <c r="N36" s="413"/>
      <c r="O36" s="66"/>
    </row>
    <row r="37" spans="1:15" ht="12.75" customHeight="1">
      <c r="A37" s="332" t="s">
        <v>89</v>
      </c>
      <c r="B37" s="333"/>
      <c r="C37" s="333"/>
      <c r="D37" s="333"/>
      <c r="E37" s="333"/>
      <c r="F37" s="312"/>
      <c r="G37" s="441">
        <f>+F27+F35</f>
        <v>0</v>
      </c>
      <c r="H37" s="442"/>
      <c r="I37" s="74"/>
      <c r="J37" s="413"/>
      <c r="K37" s="413"/>
      <c r="L37" s="413"/>
      <c r="M37" s="413"/>
      <c r="N37" s="413"/>
      <c r="O37" s="66"/>
    </row>
    <row r="38" spans="1:15" ht="12.75" customHeight="1">
      <c r="A38" s="332" t="s">
        <v>86</v>
      </c>
      <c r="B38" s="333"/>
      <c r="C38" s="333"/>
      <c r="D38" s="333"/>
      <c r="E38" s="333"/>
      <c r="F38" s="312"/>
      <c r="G38" s="441">
        <f>IF(B23&gt;0,'Calcolo Irpef'!N24,IF(G12&gt;0,'Calcolo Irpef'!N24,0))</f>
        <v>0</v>
      </c>
      <c r="H38" s="442"/>
      <c r="I38" s="74"/>
      <c r="J38" s="413"/>
      <c r="K38" s="413"/>
      <c r="L38" s="413"/>
      <c r="M38" s="413"/>
      <c r="N38" s="413"/>
      <c r="O38" s="66"/>
    </row>
    <row r="39" spans="1:15" ht="15.75">
      <c r="A39" s="332" t="s">
        <v>90</v>
      </c>
      <c r="B39" s="333"/>
      <c r="C39" s="333"/>
      <c r="D39" s="333"/>
      <c r="E39" s="333"/>
      <c r="F39" s="312"/>
      <c r="G39" s="425">
        <f>IF(B23&gt;0,'Calcolo Irpef'!O24,IF(G12&gt;0,'Calcolo Irpef'!O24,0))</f>
        <v>0</v>
      </c>
      <c r="H39" s="426"/>
      <c r="I39" s="74"/>
      <c r="J39" s="413"/>
      <c r="K39" s="413"/>
      <c r="L39" s="413"/>
      <c r="M39" s="413"/>
      <c r="N39" s="413"/>
      <c r="O39" s="66"/>
    </row>
    <row r="40" spans="1:15" ht="12.75">
      <c r="A40" s="295"/>
      <c r="B40" s="296"/>
      <c r="C40" s="296"/>
      <c r="D40" s="296"/>
      <c r="E40" s="296"/>
      <c r="F40" s="296"/>
      <c r="G40" s="296"/>
      <c r="H40" s="297"/>
      <c r="I40" s="74"/>
      <c r="J40" s="413"/>
      <c r="K40" s="413"/>
      <c r="L40" s="413"/>
      <c r="M40" s="413"/>
      <c r="N40" s="413"/>
      <c r="O40" s="66"/>
    </row>
    <row r="41" spans="1:15" ht="12.75">
      <c r="A41" s="298"/>
      <c r="B41" s="298"/>
      <c r="C41" s="298"/>
      <c r="D41" s="298"/>
      <c r="E41" s="298"/>
      <c r="F41" s="298"/>
      <c r="G41" s="298"/>
      <c r="H41" s="298"/>
      <c r="I41" s="74"/>
      <c r="J41" s="413"/>
      <c r="K41" s="413"/>
      <c r="L41" s="413"/>
      <c r="M41" s="413"/>
      <c r="N41" s="413"/>
      <c r="O41" s="66"/>
    </row>
    <row r="42" spans="1:15" ht="13.5">
      <c r="A42" s="183" t="s">
        <v>67</v>
      </c>
      <c r="B42" s="179" t="s">
        <v>68</v>
      </c>
      <c r="C42" s="179" t="s">
        <v>33</v>
      </c>
      <c r="D42" s="434" t="s">
        <v>107</v>
      </c>
      <c r="E42" s="435"/>
      <c r="F42" s="179" t="s">
        <v>69</v>
      </c>
      <c r="G42" s="434" t="s">
        <v>70</v>
      </c>
      <c r="H42" s="435"/>
      <c r="I42" s="74"/>
      <c r="J42" s="413"/>
      <c r="K42" s="413"/>
      <c r="L42" s="413"/>
      <c r="M42" s="413"/>
      <c r="N42" s="413"/>
      <c r="O42" s="66"/>
    </row>
    <row r="43" spans="1:15" ht="12.75">
      <c r="A43" s="177" t="s">
        <v>65</v>
      </c>
      <c r="B43" s="194">
        <v>0.9</v>
      </c>
      <c r="C43" s="93">
        <f>'Calcolo Irpef'!L24</f>
        <v>0</v>
      </c>
      <c r="D43" s="441">
        <f>ROUND(C43*B43%,2)</f>
        <v>0</v>
      </c>
      <c r="E43" s="443"/>
      <c r="F43" s="194">
        <v>10</v>
      </c>
      <c r="G43" s="441">
        <f>ROUND(D43/F43,2)</f>
        <v>0</v>
      </c>
      <c r="H43" s="443"/>
      <c r="I43" s="74"/>
      <c r="J43" s="74"/>
      <c r="K43" s="74"/>
      <c r="L43" s="74"/>
      <c r="M43" s="74"/>
      <c r="N43" s="74"/>
      <c r="O43" s="66"/>
    </row>
    <row r="44" spans="1:15" ht="12.75">
      <c r="A44" s="177" t="s">
        <v>66</v>
      </c>
      <c r="B44" s="194">
        <v>0.2</v>
      </c>
      <c r="C44" s="93">
        <f>'Calcolo Irpef'!L24</f>
        <v>0</v>
      </c>
      <c r="D44" s="441">
        <f>ROUND(C44*B44%,2)</f>
        <v>0</v>
      </c>
      <c r="E44" s="443"/>
      <c r="F44" s="194">
        <v>10</v>
      </c>
      <c r="G44" s="441">
        <f>ROUND(D44/F44,2)</f>
        <v>0</v>
      </c>
      <c r="H44" s="443"/>
      <c r="I44" s="74"/>
      <c r="J44" s="440" t="s">
        <v>105</v>
      </c>
      <c r="K44" s="440"/>
      <c r="L44" s="440"/>
      <c r="M44" s="440"/>
      <c r="N44" s="440"/>
      <c r="O44" s="66"/>
    </row>
    <row r="45" spans="1:15" ht="12.75">
      <c r="A45" s="452"/>
      <c r="B45" s="452"/>
      <c r="C45" s="452"/>
      <c r="D45" s="452"/>
      <c r="E45" s="452"/>
      <c r="F45" s="452"/>
      <c r="G45" s="452"/>
      <c r="H45" s="452"/>
      <c r="I45" s="74"/>
      <c r="J45" s="440"/>
      <c r="K45" s="440"/>
      <c r="L45" s="440"/>
      <c r="M45" s="440"/>
      <c r="N45" s="440"/>
      <c r="O45" s="66"/>
    </row>
    <row r="46" spans="1:15" ht="12.75">
      <c r="A46" s="453"/>
      <c r="B46" s="453"/>
      <c r="C46" s="453"/>
      <c r="D46" s="453"/>
      <c r="E46" s="453"/>
      <c r="F46" s="453"/>
      <c r="G46" s="453"/>
      <c r="H46" s="453"/>
      <c r="I46" s="74"/>
      <c r="J46" s="74"/>
      <c r="K46" s="74"/>
      <c r="L46" s="74"/>
      <c r="M46" s="74"/>
      <c r="N46" s="74"/>
      <c r="O46" s="66"/>
    </row>
    <row r="47" spans="1:15" ht="15.75">
      <c r="A47" s="446" t="s">
        <v>111</v>
      </c>
      <c r="B47" s="446"/>
      <c r="C47" s="446"/>
      <c r="D47" s="446"/>
      <c r="E47" s="446"/>
      <c r="F47" s="446"/>
      <c r="G47" s="446"/>
      <c r="H47" s="446"/>
      <c r="I47" s="74"/>
      <c r="J47" s="74"/>
      <c r="K47" s="74"/>
      <c r="L47" s="74"/>
      <c r="M47" s="74"/>
      <c r="N47" s="74"/>
      <c r="O47" s="66"/>
    </row>
    <row r="48" spans="1:15" ht="12.75" customHeight="1">
      <c r="A48" s="173" t="s">
        <v>112</v>
      </c>
      <c r="B48" s="195"/>
      <c r="C48" s="454" t="s">
        <v>113</v>
      </c>
      <c r="D48" s="455">
        <f>IF(B48&gt;0,ROUND((B48+B49)/2,2),0)</f>
        <v>0</v>
      </c>
      <c r="E48" s="456"/>
      <c r="F48" s="454" t="s">
        <v>114</v>
      </c>
      <c r="G48" s="459">
        <f>IF(D48&gt;0,ROUND('Calcolo Irpef'!O43*100/'Ire Annuale'!D48,2),0)</f>
        <v>0</v>
      </c>
      <c r="H48" s="451" t="s">
        <v>15</v>
      </c>
      <c r="I48" s="74"/>
      <c r="J48" s="74"/>
      <c r="K48" s="74"/>
      <c r="L48" s="74"/>
      <c r="M48" s="74"/>
      <c r="N48" s="74"/>
      <c r="O48" s="66"/>
    </row>
    <row r="49" spans="1:15" ht="12.75">
      <c r="A49" s="173" t="s">
        <v>115</v>
      </c>
      <c r="B49" s="195"/>
      <c r="C49" s="454"/>
      <c r="D49" s="457"/>
      <c r="E49" s="458"/>
      <c r="F49" s="454"/>
      <c r="G49" s="460"/>
      <c r="H49" s="451"/>
      <c r="I49" s="74"/>
      <c r="J49" s="74"/>
      <c r="K49" s="74"/>
      <c r="L49" s="74"/>
      <c r="M49" s="74"/>
      <c r="N49" s="74"/>
      <c r="O49" s="66"/>
    </row>
    <row r="50" spans="1:15" ht="12.75">
      <c r="A50" s="409" t="s">
        <v>197</v>
      </c>
      <c r="B50" s="409"/>
      <c r="C50" s="409"/>
      <c r="D50" s="409"/>
      <c r="E50" s="409"/>
      <c r="F50" s="409"/>
      <c r="G50" s="409"/>
      <c r="H50" s="409"/>
      <c r="I50" s="74"/>
      <c r="J50" s="74"/>
      <c r="K50" s="74"/>
      <c r="L50" s="74"/>
      <c r="M50" s="74"/>
      <c r="N50" s="74"/>
      <c r="O50" s="66"/>
    </row>
    <row r="51" spans="1:15" ht="12.75">
      <c r="A51" s="84"/>
      <c r="B51" s="84"/>
      <c r="C51" s="84"/>
      <c r="D51" s="84"/>
      <c r="E51" s="84"/>
      <c r="F51" s="84"/>
      <c r="G51" s="84"/>
      <c r="H51" s="84"/>
      <c r="I51" s="74"/>
      <c r="J51" s="74"/>
      <c r="K51" s="74"/>
      <c r="L51" s="74"/>
      <c r="M51" s="74"/>
      <c r="N51" s="74"/>
      <c r="O51" s="66"/>
    </row>
    <row r="52" spans="1:15" ht="12.75">
      <c r="A52" s="418"/>
      <c r="B52" s="418"/>
      <c r="C52" s="418"/>
      <c r="D52" s="418"/>
      <c r="E52" s="418"/>
      <c r="F52" s="418"/>
      <c r="G52" s="418"/>
      <c r="H52" s="418"/>
      <c r="I52" s="74"/>
      <c r="J52" s="74"/>
      <c r="K52" s="74"/>
      <c r="L52" s="74"/>
      <c r="M52" s="74"/>
      <c r="N52" s="74"/>
      <c r="O52" s="66"/>
    </row>
    <row r="53" spans="1:15" ht="12.75">
      <c r="A53" s="418"/>
      <c r="B53" s="418"/>
      <c r="C53" s="418"/>
      <c r="D53" s="418"/>
      <c r="E53" s="418"/>
      <c r="F53" s="418"/>
      <c r="G53" s="418"/>
      <c r="H53" s="418"/>
      <c r="I53" s="74"/>
      <c r="J53" s="74"/>
      <c r="K53" s="74"/>
      <c r="L53" s="74"/>
      <c r="M53" s="74"/>
      <c r="N53" s="74"/>
      <c r="O53" s="66"/>
    </row>
    <row r="54" spans="1:15" ht="12.75">
      <c r="A54" s="418"/>
      <c r="B54" s="418"/>
      <c r="C54" s="418"/>
      <c r="D54" s="418"/>
      <c r="E54" s="418"/>
      <c r="F54" s="418"/>
      <c r="G54" s="418"/>
      <c r="H54" s="418"/>
      <c r="I54" s="74"/>
      <c r="J54" s="74"/>
      <c r="K54" s="74"/>
      <c r="L54" s="74"/>
      <c r="M54" s="74"/>
      <c r="N54" s="74"/>
      <c r="O54" s="66"/>
    </row>
    <row r="55" spans="1:15" ht="12.75">
      <c r="A55" s="418"/>
      <c r="B55" s="418"/>
      <c r="C55" s="418"/>
      <c r="D55" s="418"/>
      <c r="E55" s="418"/>
      <c r="F55" s="418"/>
      <c r="G55" s="418"/>
      <c r="H55" s="418"/>
      <c r="I55" s="74"/>
      <c r="J55" s="74"/>
      <c r="K55" s="74"/>
      <c r="L55" s="74"/>
      <c r="M55" s="74"/>
      <c r="N55" s="74"/>
      <c r="O55" s="66"/>
    </row>
    <row r="56" spans="1:15" ht="12.75">
      <c r="A56" s="418"/>
      <c r="B56" s="418"/>
      <c r="C56" s="418"/>
      <c r="D56" s="418"/>
      <c r="E56" s="418"/>
      <c r="F56" s="418"/>
      <c r="G56" s="418"/>
      <c r="H56" s="418"/>
      <c r="I56" s="74"/>
      <c r="J56" s="74"/>
      <c r="K56" s="74"/>
      <c r="L56" s="74"/>
      <c r="M56" s="74"/>
      <c r="N56" s="74"/>
      <c r="O56" s="66"/>
    </row>
    <row r="57" spans="1:15" ht="12.75">
      <c r="A57" s="418"/>
      <c r="B57" s="418"/>
      <c r="C57" s="418"/>
      <c r="D57" s="418"/>
      <c r="E57" s="418"/>
      <c r="F57" s="418"/>
      <c r="G57" s="418"/>
      <c r="H57" s="418"/>
      <c r="I57" s="74"/>
      <c r="J57" s="74"/>
      <c r="K57" s="74"/>
      <c r="L57" s="74"/>
      <c r="M57" s="74"/>
      <c r="N57" s="74"/>
      <c r="O57" s="66"/>
    </row>
    <row r="58" spans="1:15" ht="12.75">
      <c r="A58" s="418"/>
      <c r="B58" s="418"/>
      <c r="C58" s="418"/>
      <c r="D58" s="418"/>
      <c r="E58" s="418"/>
      <c r="F58" s="418"/>
      <c r="G58" s="418"/>
      <c r="H58" s="418"/>
      <c r="I58" s="74"/>
      <c r="J58" s="74"/>
      <c r="K58" s="74"/>
      <c r="L58" s="74"/>
      <c r="M58" s="74"/>
      <c r="N58" s="74"/>
      <c r="O58" s="66"/>
    </row>
    <row r="59" spans="1:15" ht="12.75">
      <c r="A59" s="418"/>
      <c r="B59" s="418"/>
      <c r="C59" s="418"/>
      <c r="D59" s="418"/>
      <c r="E59" s="418"/>
      <c r="F59" s="418"/>
      <c r="G59" s="418"/>
      <c r="H59" s="418"/>
      <c r="I59" s="74"/>
      <c r="J59" s="74"/>
      <c r="K59" s="74"/>
      <c r="L59" s="74"/>
      <c r="M59" s="74"/>
      <c r="N59" s="74"/>
      <c r="O59" s="66"/>
    </row>
    <row r="60" spans="1:15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66"/>
    </row>
    <row r="61" spans="1:14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  <row r="62" spans="1:14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</sheetData>
  <sheetProtection password="9E19" sheet="1" objects="1" scenarios="1"/>
  <mergeCells count="80">
    <mergeCell ref="J10:N12"/>
    <mergeCell ref="A13:H13"/>
    <mergeCell ref="E16:F16"/>
    <mergeCell ref="A36:H36"/>
    <mergeCell ref="A27:C27"/>
    <mergeCell ref="E18:F18"/>
    <mergeCell ref="E21:F21"/>
    <mergeCell ref="A11:H11"/>
    <mergeCell ref="A12:F12"/>
    <mergeCell ref="G12:H12"/>
    <mergeCell ref="A26:C26"/>
    <mergeCell ref="A32:C32"/>
    <mergeCell ref="A35:E35"/>
    <mergeCell ref="A33:C33"/>
    <mergeCell ref="A30:D30"/>
    <mergeCell ref="A31:C31"/>
    <mergeCell ref="H48:H49"/>
    <mergeCell ref="G44:H44"/>
    <mergeCell ref="A45:H46"/>
    <mergeCell ref="A37:F37"/>
    <mergeCell ref="C48:C49"/>
    <mergeCell ref="D48:E49"/>
    <mergeCell ref="F48:F49"/>
    <mergeCell ref="G48:G49"/>
    <mergeCell ref="G42:H42"/>
    <mergeCell ref="G43:H43"/>
    <mergeCell ref="C14:D14"/>
    <mergeCell ref="A40:H40"/>
    <mergeCell ref="A47:H47"/>
    <mergeCell ref="E17:F17"/>
    <mergeCell ref="A25:H25"/>
    <mergeCell ref="E26:H27"/>
    <mergeCell ref="G38:H38"/>
    <mergeCell ref="E20:F20"/>
    <mergeCell ref="E19:F19"/>
    <mergeCell ref="E22:H22"/>
    <mergeCell ref="A3:H3"/>
    <mergeCell ref="F6:G6"/>
    <mergeCell ref="J44:N45"/>
    <mergeCell ref="E15:G15"/>
    <mergeCell ref="G37:H37"/>
    <mergeCell ref="E30:H33"/>
    <mergeCell ref="D42:E42"/>
    <mergeCell ref="D43:E43"/>
    <mergeCell ref="D44:E44"/>
    <mergeCell ref="E10:F10"/>
    <mergeCell ref="J3:N3"/>
    <mergeCell ref="E14:H14"/>
    <mergeCell ref="A14:B14"/>
    <mergeCell ref="A1:H1"/>
    <mergeCell ref="A2:H2"/>
    <mergeCell ref="A4:H4"/>
    <mergeCell ref="C8:E8"/>
    <mergeCell ref="G8:H8"/>
    <mergeCell ref="A6:E6"/>
    <mergeCell ref="A7:H7"/>
    <mergeCell ref="J5:N5"/>
    <mergeCell ref="J6:N6"/>
    <mergeCell ref="J8:N8"/>
    <mergeCell ref="J7:N7"/>
    <mergeCell ref="J2:N2"/>
    <mergeCell ref="A52:H59"/>
    <mergeCell ref="J4:N4"/>
    <mergeCell ref="G10:H10"/>
    <mergeCell ref="A38:F38"/>
    <mergeCell ref="A9:H9"/>
    <mergeCell ref="A10:B10"/>
    <mergeCell ref="A24:H24"/>
    <mergeCell ref="A29:H29"/>
    <mergeCell ref="G39:H39"/>
    <mergeCell ref="A50:H50"/>
    <mergeCell ref="J1:N1"/>
    <mergeCell ref="A39:F39"/>
    <mergeCell ref="A34:E34"/>
    <mergeCell ref="G34:H35"/>
    <mergeCell ref="J13:N34"/>
    <mergeCell ref="J35:N42"/>
    <mergeCell ref="C20:D23"/>
    <mergeCell ref="A41:H41"/>
    <mergeCell ref="A28:H28"/>
  </mergeCells>
  <hyperlinks>
    <hyperlink ref="J6" r:id="rId1" display="giuseppe.rizzo03@giustizia.it"/>
    <hyperlink ref="J8" r:id="rId2" display="giurizzo@virgilio.it"/>
  </hyperlinks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C20" sqref="C20:D22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0.5" style="0" customWidth="1"/>
    <col min="5" max="5" width="10.83203125" style="0" customWidth="1"/>
    <col min="6" max="6" width="10.5" style="0" customWidth="1"/>
    <col min="7" max="8" width="10.83203125" style="0" customWidth="1"/>
    <col min="9" max="9" width="2.83203125" style="0" customWidth="1"/>
  </cols>
  <sheetData>
    <row r="1" spans="1:15" ht="15.75">
      <c r="A1" s="493" t="s">
        <v>46</v>
      </c>
      <c r="B1" s="493"/>
      <c r="C1" s="493"/>
      <c r="D1" s="493"/>
      <c r="E1" s="493"/>
      <c r="F1" s="493"/>
      <c r="G1" s="493"/>
      <c r="H1" s="493"/>
      <c r="I1" s="74"/>
      <c r="J1" s="292" t="str">
        <f>+'Ire Annuale'!J1:N1</f>
        <v>Versione 2.0   del 31/12/2005</v>
      </c>
      <c r="K1" s="293"/>
      <c r="L1" s="293"/>
      <c r="M1" s="293"/>
      <c r="N1" s="294"/>
      <c r="O1" s="74"/>
    </row>
    <row r="2" spans="1:15" ht="15.75">
      <c r="A2" s="494" t="s">
        <v>47</v>
      </c>
      <c r="B2" s="494"/>
      <c r="C2" s="494"/>
      <c r="D2" s="494"/>
      <c r="E2" s="494"/>
      <c r="F2" s="494"/>
      <c r="G2" s="494"/>
      <c r="H2" s="494"/>
      <c r="I2" s="74"/>
      <c r="J2" s="473" t="s">
        <v>184</v>
      </c>
      <c r="K2" s="473"/>
      <c r="L2" s="473"/>
      <c r="M2" s="473"/>
      <c r="N2" s="473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74" t="s">
        <v>92</v>
      </c>
      <c r="K4" s="475"/>
      <c r="L4" s="475"/>
      <c r="M4" s="475"/>
      <c r="N4" s="476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477"/>
      <c r="K5" s="478"/>
      <c r="L5" s="478"/>
      <c r="M5" s="478"/>
      <c r="N5" s="479"/>
      <c r="O5" s="74"/>
    </row>
    <row r="6" spans="1:15" ht="13.5">
      <c r="A6" s="311" t="s">
        <v>71</v>
      </c>
      <c r="B6" s="311"/>
      <c r="C6" s="311"/>
      <c r="D6" s="311"/>
      <c r="E6" s="312"/>
      <c r="F6" s="155" t="s">
        <v>72</v>
      </c>
      <c r="G6" s="76">
        <v>2005</v>
      </c>
      <c r="H6" s="77"/>
      <c r="I6" s="74"/>
      <c r="J6" s="477" t="s">
        <v>93</v>
      </c>
      <c r="K6" s="478"/>
      <c r="L6" s="478"/>
      <c r="M6" s="478"/>
      <c r="N6" s="479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480"/>
      <c r="K7" s="481"/>
      <c r="L7" s="481"/>
      <c r="M7" s="481"/>
      <c r="N7" s="482"/>
      <c r="O7" s="74"/>
    </row>
    <row r="8" spans="1:15" ht="16.5" thickBot="1">
      <c r="A8" s="79" t="s">
        <v>49</v>
      </c>
      <c r="B8" s="80" t="s">
        <v>48</v>
      </c>
      <c r="C8" s="495"/>
      <c r="D8" s="495"/>
      <c r="E8" s="495"/>
      <c r="F8" s="78" t="s">
        <v>73</v>
      </c>
      <c r="G8" s="496"/>
      <c r="H8" s="497"/>
      <c r="I8" s="74"/>
      <c r="J8" s="483" t="s">
        <v>94</v>
      </c>
      <c r="K8" s="484"/>
      <c r="L8" s="484"/>
      <c r="M8" s="484"/>
      <c r="N8" s="485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>
      <c r="A10" s="508" t="s">
        <v>75</v>
      </c>
      <c r="B10" s="509"/>
      <c r="C10" s="82"/>
      <c r="D10" s="79" t="s">
        <v>74</v>
      </c>
      <c r="E10" s="486"/>
      <c r="F10" s="486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512"/>
      <c r="H12" s="512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519" t="s">
        <v>57</v>
      </c>
      <c r="B14" s="520"/>
      <c r="C14" s="336" t="s">
        <v>58</v>
      </c>
      <c r="D14" s="337"/>
      <c r="E14" s="513" t="s">
        <v>62</v>
      </c>
      <c r="F14" s="514"/>
      <c r="G14" s="515"/>
      <c r="H14" s="130"/>
      <c r="I14" s="74"/>
      <c r="J14" s="472" t="s">
        <v>182</v>
      </c>
      <c r="K14" s="472"/>
      <c r="L14" s="472"/>
      <c r="M14" s="472"/>
      <c r="N14" s="472"/>
      <c r="O14" s="74"/>
    </row>
    <row r="15" spans="1:15" ht="12.75">
      <c r="A15" s="115" t="s">
        <v>50</v>
      </c>
      <c r="B15" s="116"/>
      <c r="C15" s="124" t="s">
        <v>59</v>
      </c>
      <c r="D15" s="126"/>
      <c r="E15" s="516"/>
      <c r="F15" s="517"/>
      <c r="G15" s="518"/>
      <c r="H15" s="113"/>
      <c r="I15" s="74"/>
      <c r="J15" s="472"/>
      <c r="K15" s="472"/>
      <c r="L15" s="472"/>
      <c r="M15" s="472"/>
      <c r="N15" s="472"/>
      <c r="O15" s="74"/>
    </row>
    <row r="16" spans="1:15" ht="12.75">
      <c r="A16" s="117" t="s">
        <v>51</v>
      </c>
      <c r="B16" s="118"/>
      <c r="C16" s="125" t="s">
        <v>60</v>
      </c>
      <c r="D16" s="127"/>
      <c r="E16" s="510" t="s">
        <v>120</v>
      </c>
      <c r="F16" s="511"/>
      <c r="G16" s="132"/>
      <c r="H16" s="114" t="s">
        <v>129</v>
      </c>
      <c r="I16" s="74"/>
      <c r="J16" s="472"/>
      <c r="K16" s="472"/>
      <c r="L16" s="472"/>
      <c r="M16" s="472"/>
      <c r="N16" s="472"/>
      <c r="O16" s="74"/>
    </row>
    <row r="17" spans="1:15" ht="12.75">
      <c r="A17" s="117" t="s">
        <v>52</v>
      </c>
      <c r="B17" s="118"/>
      <c r="C17" s="125" t="s">
        <v>61</v>
      </c>
      <c r="D17" s="127"/>
      <c r="E17" s="499" t="s">
        <v>121</v>
      </c>
      <c r="F17" s="500"/>
      <c r="G17" s="133"/>
      <c r="H17" s="114" t="s">
        <v>130</v>
      </c>
      <c r="I17" s="74"/>
      <c r="J17" s="472"/>
      <c r="K17" s="472"/>
      <c r="L17" s="472"/>
      <c r="M17" s="472"/>
      <c r="N17" s="472"/>
      <c r="O17" s="74"/>
    </row>
    <row r="18" spans="1:15" ht="13.5" thickBot="1">
      <c r="A18" s="117" t="s">
        <v>53</v>
      </c>
      <c r="B18" s="118"/>
      <c r="C18" s="119" t="s">
        <v>119</v>
      </c>
      <c r="D18" s="128"/>
      <c r="E18" s="499" t="s">
        <v>122</v>
      </c>
      <c r="F18" s="500"/>
      <c r="G18" s="133"/>
      <c r="H18" s="114" t="s">
        <v>130</v>
      </c>
      <c r="I18" s="74"/>
      <c r="J18" s="472"/>
      <c r="K18" s="472"/>
      <c r="L18" s="472"/>
      <c r="M18" s="472"/>
      <c r="N18" s="472"/>
      <c r="O18" s="74"/>
    </row>
    <row r="19" spans="1:15" ht="12.75" customHeight="1" thickBot="1">
      <c r="A19" s="117" t="s">
        <v>54</v>
      </c>
      <c r="B19" s="118"/>
      <c r="C19" s="123" t="s">
        <v>56</v>
      </c>
      <c r="D19" s="129">
        <f>SUM(D15:D18)</f>
        <v>0</v>
      </c>
      <c r="E19" s="499" t="s">
        <v>124</v>
      </c>
      <c r="F19" s="500"/>
      <c r="G19" s="133"/>
      <c r="H19" s="114" t="s">
        <v>131</v>
      </c>
      <c r="I19" s="74"/>
      <c r="J19" s="472"/>
      <c r="K19" s="472"/>
      <c r="L19" s="472"/>
      <c r="M19" s="472"/>
      <c r="N19" s="472"/>
      <c r="O19" s="74"/>
    </row>
    <row r="20" spans="1:15" ht="12.75">
      <c r="A20" s="117" t="s">
        <v>55</v>
      </c>
      <c r="B20" s="118"/>
      <c r="C20" s="343"/>
      <c r="D20" s="343"/>
      <c r="E20" s="499" t="s">
        <v>125</v>
      </c>
      <c r="F20" s="500"/>
      <c r="G20" s="133"/>
      <c r="H20" s="114" t="s">
        <v>130</v>
      </c>
      <c r="I20" s="74"/>
      <c r="J20" s="472"/>
      <c r="K20" s="472"/>
      <c r="L20" s="472"/>
      <c r="M20" s="472"/>
      <c r="N20" s="472"/>
      <c r="O20" s="74"/>
    </row>
    <row r="21" spans="1:15" ht="13.5" thickBot="1">
      <c r="A21" s="119" t="s">
        <v>119</v>
      </c>
      <c r="B21" s="120"/>
      <c r="C21" s="343"/>
      <c r="D21" s="344"/>
      <c r="E21" s="522" t="s">
        <v>123</v>
      </c>
      <c r="F21" s="523"/>
      <c r="G21" s="134"/>
      <c r="H21" s="131" t="s">
        <v>15</v>
      </c>
      <c r="I21" s="74"/>
      <c r="J21" s="472"/>
      <c r="K21" s="472"/>
      <c r="L21" s="472"/>
      <c r="M21" s="472"/>
      <c r="N21" s="472"/>
      <c r="O21" s="74"/>
    </row>
    <row r="22" spans="1:15" ht="13.5" thickBot="1">
      <c r="A22" s="122" t="s">
        <v>56</v>
      </c>
      <c r="B22" s="121">
        <f>SUM(B15:B21)</f>
        <v>0</v>
      </c>
      <c r="C22" s="343"/>
      <c r="D22" s="344"/>
      <c r="E22" s="501"/>
      <c r="F22" s="501"/>
      <c r="G22" s="501"/>
      <c r="H22" s="501"/>
      <c r="I22" s="74"/>
      <c r="J22" s="472"/>
      <c r="K22" s="472"/>
      <c r="L22" s="472"/>
      <c r="M22" s="472"/>
      <c r="N22" s="472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472"/>
      <c r="K23" s="472"/>
      <c r="L23" s="472"/>
      <c r="M23" s="472"/>
      <c r="N23" s="472"/>
      <c r="O23" s="74"/>
    </row>
    <row r="24" spans="1:15" ht="13.5" customHeight="1">
      <c r="A24" s="448" t="s">
        <v>63</v>
      </c>
      <c r="B24" s="448"/>
      <c r="C24" s="448"/>
      <c r="D24" s="448"/>
      <c r="E24" s="448"/>
      <c r="F24" s="448"/>
      <c r="G24" s="448"/>
      <c r="H24" s="448"/>
      <c r="I24" s="74"/>
      <c r="J24" s="472"/>
      <c r="K24" s="472"/>
      <c r="L24" s="472"/>
      <c r="M24" s="472"/>
      <c r="N24" s="472"/>
      <c r="O24" s="74"/>
    </row>
    <row r="25" spans="1:15" ht="12.75">
      <c r="A25" s="305" t="s">
        <v>87</v>
      </c>
      <c r="B25" s="305"/>
      <c r="C25" s="305"/>
      <c r="D25" s="92">
        <f>IF(B22&gt;0,'Calcolo mensile'!P12,IF(G12&gt;0,'Calcolo mensile'!P12,0))</f>
        <v>0</v>
      </c>
      <c r="E25" s="327"/>
      <c r="F25" s="417"/>
      <c r="G25" s="417"/>
      <c r="H25" s="417"/>
      <c r="I25" s="74"/>
      <c r="J25" s="472"/>
      <c r="K25" s="472"/>
      <c r="L25" s="472"/>
      <c r="M25" s="472"/>
      <c r="N25" s="472"/>
      <c r="O25" s="74"/>
    </row>
    <row r="26" spans="1:15" ht="12.75">
      <c r="A26" s="305" t="s">
        <v>88</v>
      </c>
      <c r="B26" s="305"/>
      <c r="C26" s="305"/>
      <c r="D26" s="93">
        <f>IF(B22&gt;0,ROUND('Calcolo mensile'!R12/12,2),IF(G12&gt;0,ROUND('Calcolo mensile'!R12/12,2),0))</f>
        <v>0</v>
      </c>
      <c r="E26" s="327"/>
      <c r="F26" s="417"/>
      <c r="G26" s="417"/>
      <c r="H26" s="417"/>
      <c r="I26" s="74"/>
      <c r="J26" s="472"/>
      <c r="K26" s="472"/>
      <c r="L26" s="472"/>
      <c r="M26" s="472"/>
      <c r="N26" s="472"/>
      <c r="O26" s="74"/>
    </row>
    <row r="27" spans="1:15" ht="12.75">
      <c r="A27" s="417"/>
      <c r="B27" s="417"/>
      <c r="C27" s="417"/>
      <c r="D27" s="417"/>
      <c r="E27" s="417"/>
      <c r="F27" s="417"/>
      <c r="G27" s="417"/>
      <c r="H27" s="417"/>
      <c r="I27" s="74"/>
      <c r="J27" s="472"/>
      <c r="K27" s="472"/>
      <c r="L27" s="472"/>
      <c r="M27" s="472"/>
      <c r="N27" s="472"/>
      <c r="O27" s="74"/>
    </row>
    <row r="28" spans="1:15" ht="13.5">
      <c r="A28" s="492" t="s">
        <v>64</v>
      </c>
      <c r="B28" s="492"/>
      <c r="C28" s="492"/>
      <c r="D28" s="492"/>
      <c r="E28" s="492"/>
      <c r="F28" s="492"/>
      <c r="G28" s="492"/>
      <c r="H28" s="492"/>
      <c r="I28" s="74"/>
      <c r="J28" s="472"/>
      <c r="K28" s="472"/>
      <c r="L28" s="472"/>
      <c r="M28" s="472"/>
      <c r="N28" s="472"/>
      <c r="O28" s="74"/>
    </row>
    <row r="29" spans="1:15" ht="12.75">
      <c r="A29" s="521" t="s">
        <v>80</v>
      </c>
      <c r="B29" s="521"/>
      <c r="C29" s="521"/>
      <c r="D29" s="521"/>
      <c r="E29" s="503"/>
      <c r="F29" s="503"/>
      <c r="G29" s="503"/>
      <c r="H29" s="503"/>
      <c r="I29" s="74"/>
      <c r="J29" s="472"/>
      <c r="K29" s="472"/>
      <c r="L29" s="472"/>
      <c r="M29" s="472"/>
      <c r="N29" s="472"/>
      <c r="O29" s="74"/>
    </row>
    <row r="30" spans="1:15" ht="12.75">
      <c r="A30" s="506" t="s">
        <v>134</v>
      </c>
      <c r="B30" s="506"/>
      <c r="C30" s="506"/>
      <c r="D30" s="91">
        <f>ROUND('Calcolo mensile'!U12/12,2)</f>
        <v>0</v>
      </c>
      <c r="E30" s="503"/>
      <c r="F30" s="503"/>
      <c r="G30" s="503"/>
      <c r="H30" s="503"/>
      <c r="I30" s="74"/>
      <c r="J30" s="472"/>
      <c r="K30" s="472"/>
      <c r="L30" s="472"/>
      <c r="M30" s="472"/>
      <c r="N30" s="472"/>
      <c r="O30" s="74"/>
    </row>
    <row r="31" spans="1:15" ht="12.75">
      <c r="A31" s="506" t="s">
        <v>133</v>
      </c>
      <c r="B31" s="506"/>
      <c r="C31" s="506"/>
      <c r="D31" s="91">
        <f>ROUND('Calcolo mensile'!V12/12,2)</f>
        <v>0</v>
      </c>
      <c r="E31" s="503"/>
      <c r="F31" s="503"/>
      <c r="G31" s="503"/>
      <c r="H31" s="503"/>
      <c r="I31" s="74"/>
      <c r="J31" s="472"/>
      <c r="K31" s="472"/>
      <c r="L31" s="472"/>
      <c r="M31" s="472"/>
      <c r="N31" s="472"/>
      <c r="O31" s="74"/>
    </row>
    <row r="32" spans="1:15" ht="12.75">
      <c r="A32" s="507" t="s">
        <v>135</v>
      </c>
      <c r="B32" s="507"/>
      <c r="C32" s="507"/>
      <c r="D32" s="91">
        <f>SUM(D29:D31)</f>
        <v>0</v>
      </c>
      <c r="E32" s="503"/>
      <c r="F32" s="503"/>
      <c r="G32" s="503"/>
      <c r="H32" s="503"/>
      <c r="I32" s="74"/>
      <c r="J32" s="472"/>
      <c r="K32" s="472"/>
      <c r="L32" s="472"/>
      <c r="M32" s="472"/>
      <c r="N32" s="472"/>
      <c r="O32" s="74"/>
    </row>
    <row r="33" spans="1:15" ht="12.75">
      <c r="A33" s="506" t="s">
        <v>136</v>
      </c>
      <c r="B33" s="506"/>
      <c r="C33" s="506"/>
      <c r="D33" s="506"/>
      <c r="E33" s="506"/>
      <c r="F33" s="96">
        <f>IF(B22&gt;0,'Calcolo mensile'!Z12,IF(G12&gt;0,'Calcolo mensile'!Z12,0))</f>
        <v>0</v>
      </c>
      <c r="G33" s="504"/>
      <c r="H33" s="503"/>
      <c r="I33" s="74"/>
      <c r="J33" s="472"/>
      <c r="K33" s="472"/>
      <c r="L33" s="472"/>
      <c r="M33" s="472"/>
      <c r="N33" s="472"/>
      <c r="O33" s="74"/>
    </row>
    <row r="34" spans="1:15" ht="12.75">
      <c r="A34" s="506" t="s">
        <v>137</v>
      </c>
      <c r="B34" s="506"/>
      <c r="C34" s="506"/>
      <c r="D34" s="506"/>
      <c r="E34" s="506"/>
      <c r="F34" s="91">
        <f>ROUND('Calcolo mensile'!AB12/12,2)</f>
        <v>0</v>
      </c>
      <c r="G34" s="504"/>
      <c r="H34" s="503"/>
      <c r="I34" s="74"/>
      <c r="J34" s="472"/>
      <c r="K34" s="472"/>
      <c r="L34" s="472"/>
      <c r="M34" s="472"/>
      <c r="N34" s="472"/>
      <c r="O34" s="74"/>
    </row>
    <row r="35" spans="1:15" ht="12.75">
      <c r="A35" s="505"/>
      <c r="B35" s="505"/>
      <c r="C35" s="505"/>
      <c r="D35" s="505"/>
      <c r="E35" s="505"/>
      <c r="F35" s="505"/>
      <c r="G35" s="505"/>
      <c r="H35" s="505"/>
      <c r="I35" s="74"/>
      <c r="J35" s="472"/>
      <c r="K35" s="472"/>
      <c r="L35" s="472"/>
      <c r="M35" s="472"/>
      <c r="N35" s="472"/>
      <c r="O35" s="74"/>
    </row>
    <row r="36" spans="1:15" ht="12.75">
      <c r="A36" s="490" t="s">
        <v>89</v>
      </c>
      <c r="B36" s="490"/>
      <c r="C36" s="490"/>
      <c r="D36" s="490"/>
      <c r="E36" s="490"/>
      <c r="F36" s="491"/>
      <c r="G36" s="502">
        <f>+D26+F34</f>
        <v>0</v>
      </c>
      <c r="H36" s="502"/>
      <c r="I36" s="74"/>
      <c r="J36" s="472"/>
      <c r="K36" s="472"/>
      <c r="L36" s="472"/>
      <c r="M36" s="472"/>
      <c r="N36" s="472"/>
      <c r="O36" s="74"/>
    </row>
    <row r="37" spans="1:15" ht="12.75" customHeight="1" thickBot="1">
      <c r="A37" s="490" t="s">
        <v>86</v>
      </c>
      <c r="B37" s="490"/>
      <c r="C37" s="490"/>
      <c r="D37" s="490"/>
      <c r="E37" s="490"/>
      <c r="F37" s="491"/>
      <c r="G37" s="487">
        <f>IF(B22&gt;0,'Calcolo mensile'!AG12,IF(G12&gt;0,'Calcolo mensile'!AG12,0))</f>
        <v>0</v>
      </c>
      <c r="H37" s="487"/>
      <c r="I37" s="74"/>
      <c r="J37" s="472" t="s">
        <v>183</v>
      </c>
      <c r="K37" s="472"/>
      <c r="L37" s="472"/>
      <c r="M37" s="472"/>
      <c r="N37" s="472"/>
      <c r="O37" s="74"/>
    </row>
    <row r="38" spans="1:15" ht="16.5" thickBot="1">
      <c r="A38" s="490" t="s">
        <v>116</v>
      </c>
      <c r="B38" s="490"/>
      <c r="C38" s="490"/>
      <c r="D38" s="490"/>
      <c r="E38" s="490"/>
      <c r="F38" s="498"/>
      <c r="G38" s="488">
        <f>IF(B22&gt;0,'Calcolo mensile'!AH12,IF(G12&gt;0,'Calcolo mensile'!AH12,0))</f>
        <v>0</v>
      </c>
      <c r="H38" s="489"/>
      <c r="I38" s="74"/>
      <c r="J38" s="472"/>
      <c r="K38" s="472"/>
      <c r="L38" s="472"/>
      <c r="M38" s="472"/>
      <c r="N38" s="472"/>
      <c r="O38" s="74"/>
    </row>
    <row r="39" spans="1:15" ht="12.75">
      <c r="A39" s="505"/>
      <c r="B39" s="505"/>
      <c r="C39" s="505"/>
      <c r="D39" s="505"/>
      <c r="E39" s="505"/>
      <c r="F39" s="505"/>
      <c r="G39" s="505"/>
      <c r="H39" s="505"/>
      <c r="I39" s="74"/>
      <c r="J39" s="472"/>
      <c r="K39" s="472"/>
      <c r="L39" s="472"/>
      <c r="M39" s="472"/>
      <c r="N39" s="472"/>
      <c r="O39" s="74"/>
    </row>
    <row r="40" spans="1:15" ht="12.75">
      <c r="A40" s="164"/>
      <c r="B40" s="164"/>
      <c r="C40" s="164"/>
      <c r="D40" s="164"/>
      <c r="E40" s="164"/>
      <c r="F40" s="164"/>
      <c r="G40" s="164"/>
      <c r="H40" s="164"/>
      <c r="I40" s="74"/>
      <c r="J40" s="472"/>
      <c r="K40" s="472"/>
      <c r="L40" s="472"/>
      <c r="M40" s="472"/>
      <c r="N40" s="472"/>
      <c r="O40" s="74"/>
    </row>
    <row r="41" spans="1:15" ht="12.75">
      <c r="A41" s="453"/>
      <c r="B41" s="453"/>
      <c r="C41" s="453"/>
      <c r="D41" s="453"/>
      <c r="E41" s="453"/>
      <c r="F41" s="453"/>
      <c r="G41" s="453"/>
      <c r="H41" s="453"/>
      <c r="I41" s="74"/>
      <c r="J41" s="363"/>
      <c r="K41" s="363"/>
      <c r="L41" s="363"/>
      <c r="M41" s="363"/>
      <c r="N41" s="363"/>
      <c r="O41" s="74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74"/>
      <c r="J42" s="386" t="s">
        <v>167</v>
      </c>
      <c r="K42" s="386"/>
      <c r="L42" s="386"/>
      <c r="M42" s="386"/>
      <c r="N42" s="386"/>
      <c r="O42" s="74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74"/>
      <c r="J43" s="386"/>
      <c r="K43" s="386"/>
      <c r="L43" s="386"/>
      <c r="M43" s="386"/>
      <c r="N43" s="386"/>
      <c r="O43" s="74"/>
    </row>
    <row r="44" spans="1:15" ht="12.75">
      <c r="A44" s="66"/>
      <c r="B44" s="66"/>
      <c r="C44" s="66"/>
      <c r="D44" s="66"/>
      <c r="E44" s="66"/>
      <c r="F44" s="66"/>
      <c r="G44" s="66"/>
      <c r="H44" s="66"/>
      <c r="I44" s="74"/>
      <c r="J44" s="386"/>
      <c r="K44" s="386"/>
      <c r="L44" s="386"/>
      <c r="M44" s="386"/>
      <c r="N44" s="386"/>
      <c r="O44" s="74"/>
    </row>
    <row r="45" spans="1:15" ht="6.75" customHeight="1">
      <c r="A45" s="66"/>
      <c r="B45" s="66"/>
      <c r="C45" s="66"/>
      <c r="D45" s="66"/>
      <c r="E45" s="66"/>
      <c r="F45" s="66"/>
      <c r="G45" s="66"/>
      <c r="H45" s="66"/>
      <c r="I45" s="74"/>
      <c r="J45" s="386"/>
      <c r="K45" s="386"/>
      <c r="L45" s="386"/>
      <c r="M45" s="386"/>
      <c r="N45" s="386"/>
      <c r="O45" s="74"/>
    </row>
    <row r="46" spans="1:15" ht="6.75" customHeight="1">
      <c r="A46" s="66"/>
      <c r="B46" s="66"/>
      <c r="C46" s="66"/>
      <c r="D46" s="66"/>
      <c r="E46" s="66"/>
      <c r="F46" s="66"/>
      <c r="G46" s="66"/>
      <c r="H46" s="66"/>
      <c r="I46" s="74"/>
      <c r="J46" s="363"/>
      <c r="K46" s="363"/>
      <c r="L46" s="363"/>
      <c r="M46" s="363"/>
      <c r="N46" s="363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440" t="s">
        <v>105</v>
      </c>
      <c r="K47" s="440"/>
      <c r="L47" s="440"/>
      <c r="M47" s="440"/>
      <c r="N47" s="440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440"/>
      <c r="K48" s="440"/>
      <c r="L48" s="440"/>
      <c r="M48" s="440"/>
      <c r="N48" s="440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66"/>
      <c r="K49" s="66"/>
      <c r="L49" s="66"/>
      <c r="M49" s="66"/>
      <c r="N49" s="66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66"/>
      <c r="K50" s="66"/>
      <c r="L50" s="66"/>
      <c r="M50" s="66"/>
      <c r="N50" s="66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66"/>
      <c r="K51" s="66"/>
      <c r="L51" s="66"/>
      <c r="M51" s="66"/>
      <c r="N51" s="66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66"/>
      <c r="K52" s="66"/>
      <c r="L52" s="66"/>
      <c r="M52" s="66"/>
      <c r="N52" s="66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66"/>
      <c r="K53" s="66"/>
      <c r="L53" s="66"/>
      <c r="M53" s="66"/>
      <c r="N53" s="66"/>
      <c r="O53" s="74"/>
    </row>
    <row r="54" spans="1:15" ht="12.75">
      <c r="A54" s="354"/>
      <c r="B54" s="354"/>
      <c r="C54" s="354"/>
      <c r="D54" s="354"/>
      <c r="E54" s="354"/>
      <c r="F54" s="354"/>
      <c r="G54" s="354"/>
      <c r="H54" s="354"/>
      <c r="I54" s="74"/>
      <c r="J54" s="66"/>
      <c r="K54" s="66"/>
      <c r="L54" s="66"/>
      <c r="M54" s="66"/>
      <c r="N54" s="66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66"/>
      <c r="K55" s="66"/>
      <c r="L55" s="66"/>
      <c r="M55" s="66"/>
      <c r="N55" s="66"/>
      <c r="O55" s="74"/>
    </row>
    <row r="56" spans="1:15" ht="12.75">
      <c r="A56" s="74"/>
      <c r="B56" s="74"/>
      <c r="C56" s="74"/>
      <c r="D56" s="74"/>
      <c r="E56" s="74"/>
      <c r="F56" s="74"/>
      <c r="G56" s="74"/>
      <c r="H56" s="74"/>
      <c r="I56" s="74"/>
      <c r="J56" s="66"/>
      <c r="K56" s="66"/>
      <c r="L56" s="66"/>
      <c r="M56" s="66"/>
      <c r="N56" s="66"/>
      <c r="O56" s="74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2.7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</sheetData>
  <sheetProtection password="9E19" sheet="1" objects="1" scenarios="1"/>
  <mergeCells count="69">
    <mergeCell ref="J42:N45"/>
    <mergeCell ref="J41:N41"/>
    <mergeCell ref="J46:N46"/>
    <mergeCell ref="J47:N48"/>
    <mergeCell ref="J1:N1"/>
    <mergeCell ref="A39:H39"/>
    <mergeCell ref="A41:H41"/>
    <mergeCell ref="A3:H3"/>
    <mergeCell ref="A29:D29"/>
    <mergeCell ref="A25:C25"/>
    <mergeCell ref="A26:C26"/>
    <mergeCell ref="E18:F18"/>
    <mergeCell ref="E21:F21"/>
    <mergeCell ref="A9:H9"/>
    <mergeCell ref="A10:B10"/>
    <mergeCell ref="A23:H23"/>
    <mergeCell ref="E17:F17"/>
    <mergeCell ref="E16:F16"/>
    <mergeCell ref="A11:H11"/>
    <mergeCell ref="A12:F12"/>
    <mergeCell ref="G12:H12"/>
    <mergeCell ref="E14:G15"/>
    <mergeCell ref="A14:B14"/>
    <mergeCell ref="A13:H13"/>
    <mergeCell ref="A36:F36"/>
    <mergeCell ref="A30:C30"/>
    <mergeCell ref="A31:C31"/>
    <mergeCell ref="A34:E34"/>
    <mergeCell ref="A32:C32"/>
    <mergeCell ref="A33:E33"/>
    <mergeCell ref="A38:F38"/>
    <mergeCell ref="A24:H24"/>
    <mergeCell ref="E19:F19"/>
    <mergeCell ref="E20:F20"/>
    <mergeCell ref="C20:D22"/>
    <mergeCell ref="E22:H22"/>
    <mergeCell ref="G36:H36"/>
    <mergeCell ref="E29:H32"/>
    <mergeCell ref="G33:H34"/>
    <mergeCell ref="A35:H35"/>
    <mergeCell ref="A1:H1"/>
    <mergeCell ref="A2:H2"/>
    <mergeCell ref="A4:H4"/>
    <mergeCell ref="C8:E8"/>
    <mergeCell ref="G8:H8"/>
    <mergeCell ref="A6:E6"/>
    <mergeCell ref="A7:H7"/>
    <mergeCell ref="E10:F10"/>
    <mergeCell ref="A47:H54"/>
    <mergeCell ref="G10:H10"/>
    <mergeCell ref="A27:H27"/>
    <mergeCell ref="E25:H26"/>
    <mergeCell ref="G37:H37"/>
    <mergeCell ref="G38:H38"/>
    <mergeCell ref="A37:F37"/>
    <mergeCell ref="A28:H28"/>
    <mergeCell ref="C14:D14"/>
    <mergeCell ref="J6:N6"/>
    <mergeCell ref="J7:N7"/>
    <mergeCell ref="J8:N8"/>
    <mergeCell ref="J10:N12"/>
    <mergeCell ref="J2:N2"/>
    <mergeCell ref="J3:N3"/>
    <mergeCell ref="J4:N4"/>
    <mergeCell ref="J5:N5"/>
    <mergeCell ref="J14:N36"/>
    <mergeCell ref="J37:N40"/>
    <mergeCell ref="J13:N13"/>
    <mergeCell ref="J9:N9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H1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0.5" style="0" customWidth="1"/>
    <col min="5" max="5" width="10.83203125" style="0" customWidth="1"/>
    <col min="6" max="6" width="10.5" style="0" customWidth="1"/>
    <col min="7" max="8" width="10.83203125" style="0" customWidth="1"/>
    <col min="9" max="9" width="2.83203125" style="0" customWidth="1"/>
  </cols>
  <sheetData>
    <row r="1" spans="1:15" ht="15.75">
      <c r="A1" s="493" t="s">
        <v>46</v>
      </c>
      <c r="B1" s="493"/>
      <c r="C1" s="493"/>
      <c r="D1" s="493"/>
      <c r="E1" s="493"/>
      <c r="F1" s="493"/>
      <c r="G1" s="493"/>
      <c r="H1" s="493"/>
      <c r="I1" s="74"/>
      <c r="J1" s="292" t="str">
        <f>+'Ire Annuale'!J1:N1</f>
        <v>Versione 2.0   del 31/12/2005</v>
      </c>
      <c r="K1" s="293"/>
      <c r="L1" s="293"/>
      <c r="M1" s="293"/>
      <c r="N1" s="294"/>
      <c r="O1" s="74"/>
    </row>
    <row r="2" spans="1:15" ht="15.75">
      <c r="A2" s="525" t="str">
        <f>IF(Gen!A2&gt;0,Gen!A2," ")</f>
        <v>TRIBUNALE DI TERMINI IMERESE</v>
      </c>
      <c r="B2" s="525"/>
      <c r="C2" s="525"/>
      <c r="D2" s="525"/>
      <c r="E2" s="525"/>
      <c r="F2" s="525"/>
      <c r="G2" s="525"/>
      <c r="H2" s="525"/>
      <c r="I2" s="74"/>
      <c r="J2" s="473" t="s">
        <v>185</v>
      </c>
      <c r="K2" s="473"/>
      <c r="L2" s="473"/>
      <c r="M2" s="473"/>
      <c r="N2" s="473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74" t="s">
        <v>92</v>
      </c>
      <c r="K4" s="475"/>
      <c r="L4" s="475"/>
      <c r="M4" s="475"/>
      <c r="N4" s="476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477"/>
      <c r="K5" s="478"/>
      <c r="L5" s="478"/>
      <c r="M5" s="478"/>
      <c r="N5" s="479"/>
      <c r="O5" s="74"/>
    </row>
    <row r="6" spans="1:15" ht="13.5">
      <c r="A6" s="311" t="s">
        <v>71</v>
      </c>
      <c r="B6" s="311"/>
      <c r="C6" s="311"/>
      <c r="D6" s="311"/>
      <c r="E6" s="312"/>
      <c r="F6" s="155" t="s">
        <v>153</v>
      </c>
      <c r="G6" s="156">
        <f>IF(Gen!G6&gt;0,Gen!G6," ")</f>
        <v>2005</v>
      </c>
      <c r="H6" s="77"/>
      <c r="I6" s="74"/>
      <c r="J6" s="477" t="s">
        <v>93</v>
      </c>
      <c r="K6" s="478"/>
      <c r="L6" s="478"/>
      <c r="M6" s="478"/>
      <c r="N6" s="479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480"/>
      <c r="K7" s="481"/>
      <c r="L7" s="481"/>
      <c r="M7" s="481"/>
      <c r="N7" s="482"/>
      <c r="O7" s="74"/>
    </row>
    <row r="8" spans="1:15" ht="16.5" thickBot="1">
      <c r="A8" s="79" t="s">
        <v>49</v>
      </c>
      <c r="B8" s="78" t="str">
        <f>IF(Gen!B8&gt;0,Gen!B8," ")</f>
        <v>C1</v>
      </c>
      <c r="C8" s="526" t="str">
        <f>IF(Gen!C8&gt;0,Gen!C8," ")</f>
        <v> </v>
      </c>
      <c r="D8" s="526"/>
      <c r="E8" s="526"/>
      <c r="F8" s="78" t="s">
        <v>73</v>
      </c>
      <c r="G8" s="527" t="str">
        <f>IF(Gen!G8&gt;0,Gen!G8," ")</f>
        <v> </v>
      </c>
      <c r="H8" s="528"/>
      <c r="I8" s="74"/>
      <c r="J8" s="483" t="s">
        <v>94</v>
      </c>
      <c r="K8" s="484"/>
      <c r="L8" s="484"/>
      <c r="M8" s="484"/>
      <c r="N8" s="485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 customHeight="1">
      <c r="A10" s="508" t="s">
        <v>75</v>
      </c>
      <c r="B10" s="509"/>
      <c r="C10" s="99" t="str">
        <f>IF(Gen!C10&gt;0,Gen!C10," ")</f>
        <v> </v>
      </c>
      <c r="D10" s="79" t="s">
        <v>74</v>
      </c>
      <c r="E10" s="529" t="str">
        <f>IF(Gen!E10&gt;0,Gen!E10," ")</f>
        <v> </v>
      </c>
      <c r="F10" s="529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524">
        <f>IF(Gen!G12&gt;0,Gen!G12,0)</f>
        <v>0</v>
      </c>
      <c r="H12" s="524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519" t="s">
        <v>57</v>
      </c>
      <c r="B14" s="520"/>
      <c r="C14" s="336" t="s">
        <v>58</v>
      </c>
      <c r="D14" s="337"/>
      <c r="E14" s="513" t="s">
        <v>62</v>
      </c>
      <c r="F14" s="514"/>
      <c r="G14" s="515"/>
      <c r="H14" s="130"/>
      <c r="I14" s="74"/>
      <c r="J14" s="472" t="s">
        <v>182</v>
      </c>
      <c r="K14" s="472"/>
      <c r="L14" s="472"/>
      <c r="M14" s="472"/>
      <c r="N14" s="472"/>
      <c r="O14" s="74"/>
    </row>
    <row r="15" spans="1:15" ht="12.75">
      <c r="A15" s="115" t="s">
        <v>50</v>
      </c>
      <c r="B15" s="116"/>
      <c r="C15" s="124" t="s">
        <v>59</v>
      </c>
      <c r="D15" s="126"/>
      <c r="E15" s="516"/>
      <c r="F15" s="517"/>
      <c r="G15" s="518"/>
      <c r="H15" s="113"/>
      <c r="I15" s="74"/>
      <c r="J15" s="472"/>
      <c r="K15" s="472"/>
      <c r="L15" s="472"/>
      <c r="M15" s="472"/>
      <c r="N15" s="472"/>
      <c r="O15" s="74"/>
    </row>
    <row r="16" spans="1:15" ht="12.75">
      <c r="A16" s="117" t="s">
        <v>51</v>
      </c>
      <c r="B16" s="118"/>
      <c r="C16" s="125" t="s">
        <v>60</v>
      </c>
      <c r="D16" s="127"/>
      <c r="E16" s="510" t="s">
        <v>120</v>
      </c>
      <c r="F16" s="511"/>
      <c r="G16" s="132"/>
      <c r="H16" s="114" t="s">
        <v>129</v>
      </c>
      <c r="I16" s="74"/>
      <c r="J16" s="472"/>
      <c r="K16" s="472"/>
      <c r="L16" s="472"/>
      <c r="M16" s="472"/>
      <c r="N16" s="472"/>
      <c r="O16" s="74"/>
    </row>
    <row r="17" spans="1:15" ht="12.75">
      <c r="A17" s="117" t="s">
        <v>52</v>
      </c>
      <c r="B17" s="118"/>
      <c r="C17" s="125" t="s">
        <v>61</v>
      </c>
      <c r="D17" s="127"/>
      <c r="E17" s="499" t="s">
        <v>121</v>
      </c>
      <c r="F17" s="500"/>
      <c r="G17" s="133"/>
      <c r="H17" s="114" t="s">
        <v>130</v>
      </c>
      <c r="I17" s="74"/>
      <c r="J17" s="472"/>
      <c r="K17" s="472"/>
      <c r="L17" s="472"/>
      <c r="M17" s="472"/>
      <c r="N17" s="472"/>
      <c r="O17" s="74"/>
    </row>
    <row r="18" spans="1:15" ht="13.5" thickBot="1">
      <c r="A18" s="117" t="s">
        <v>53</v>
      </c>
      <c r="B18" s="118"/>
      <c r="C18" s="119" t="s">
        <v>119</v>
      </c>
      <c r="D18" s="128"/>
      <c r="E18" s="499" t="s">
        <v>122</v>
      </c>
      <c r="F18" s="500"/>
      <c r="G18" s="133"/>
      <c r="H18" s="114" t="s">
        <v>130</v>
      </c>
      <c r="I18" s="74"/>
      <c r="J18" s="472"/>
      <c r="K18" s="472"/>
      <c r="L18" s="472"/>
      <c r="M18" s="472"/>
      <c r="N18" s="472"/>
      <c r="O18" s="74"/>
    </row>
    <row r="19" spans="1:15" ht="12.75" customHeight="1" thickBot="1">
      <c r="A19" s="117" t="s">
        <v>54</v>
      </c>
      <c r="B19" s="118"/>
      <c r="C19" s="123" t="s">
        <v>56</v>
      </c>
      <c r="D19" s="129">
        <f>SUM(D15:D18)</f>
        <v>0</v>
      </c>
      <c r="E19" s="499" t="s">
        <v>124</v>
      </c>
      <c r="F19" s="500"/>
      <c r="G19" s="133"/>
      <c r="H19" s="114" t="s">
        <v>131</v>
      </c>
      <c r="I19" s="74"/>
      <c r="J19" s="472"/>
      <c r="K19" s="472"/>
      <c r="L19" s="472"/>
      <c r="M19" s="472"/>
      <c r="N19" s="472"/>
      <c r="O19" s="74"/>
    </row>
    <row r="20" spans="1:15" ht="12.75">
      <c r="A20" s="117" t="s">
        <v>55</v>
      </c>
      <c r="B20" s="118"/>
      <c r="C20" s="343"/>
      <c r="D20" s="343"/>
      <c r="E20" s="499" t="s">
        <v>125</v>
      </c>
      <c r="F20" s="500"/>
      <c r="G20" s="133"/>
      <c r="H20" s="114" t="s">
        <v>130</v>
      </c>
      <c r="I20" s="74"/>
      <c r="J20" s="472"/>
      <c r="K20" s="472"/>
      <c r="L20" s="472"/>
      <c r="M20" s="472"/>
      <c r="N20" s="472"/>
      <c r="O20" s="74"/>
    </row>
    <row r="21" spans="1:15" ht="13.5" thickBot="1">
      <c r="A21" s="119" t="s">
        <v>119</v>
      </c>
      <c r="B21" s="120"/>
      <c r="C21" s="343"/>
      <c r="D21" s="344"/>
      <c r="E21" s="522" t="s">
        <v>123</v>
      </c>
      <c r="F21" s="523"/>
      <c r="G21" s="134"/>
      <c r="H21" s="131" t="s">
        <v>15</v>
      </c>
      <c r="I21" s="74"/>
      <c r="J21" s="472"/>
      <c r="K21" s="472"/>
      <c r="L21" s="472"/>
      <c r="M21" s="472"/>
      <c r="N21" s="472"/>
      <c r="O21" s="74"/>
    </row>
    <row r="22" spans="1:15" ht="13.5" thickBot="1">
      <c r="A22" s="122" t="s">
        <v>56</v>
      </c>
      <c r="B22" s="121">
        <f>SUM(B15:B21)</f>
        <v>0</v>
      </c>
      <c r="C22" s="343"/>
      <c r="D22" s="344"/>
      <c r="E22" s="501"/>
      <c r="F22" s="501"/>
      <c r="G22" s="501"/>
      <c r="H22" s="501"/>
      <c r="I22" s="74"/>
      <c r="J22" s="472"/>
      <c r="K22" s="472"/>
      <c r="L22" s="472"/>
      <c r="M22" s="472"/>
      <c r="N22" s="472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472"/>
      <c r="K23" s="472"/>
      <c r="L23" s="472"/>
      <c r="M23" s="472"/>
      <c r="N23" s="472"/>
      <c r="O23" s="74"/>
    </row>
    <row r="24" spans="1:15" ht="13.5" customHeight="1">
      <c r="A24" s="448" t="s">
        <v>63</v>
      </c>
      <c r="B24" s="448"/>
      <c r="C24" s="448"/>
      <c r="D24" s="448"/>
      <c r="E24" s="448"/>
      <c r="F24" s="448"/>
      <c r="G24" s="448"/>
      <c r="H24" s="448"/>
      <c r="I24" s="74"/>
      <c r="J24" s="472"/>
      <c r="K24" s="472"/>
      <c r="L24" s="472"/>
      <c r="M24" s="472"/>
      <c r="N24" s="472"/>
      <c r="O24" s="74"/>
    </row>
    <row r="25" spans="1:15" ht="12.75">
      <c r="A25" s="305" t="s">
        <v>87</v>
      </c>
      <c r="B25" s="305"/>
      <c r="C25" s="305"/>
      <c r="D25" s="92">
        <f>IF(B22&gt;0,'Calcolo mensile'!P13,IF(G12&gt;0,'Calcolo mensile'!P13,0))</f>
        <v>0</v>
      </c>
      <c r="E25" s="327"/>
      <c r="F25" s="417"/>
      <c r="G25" s="417"/>
      <c r="H25" s="417"/>
      <c r="I25" s="74"/>
      <c r="J25" s="472"/>
      <c r="K25" s="472"/>
      <c r="L25" s="472"/>
      <c r="M25" s="472"/>
      <c r="N25" s="472"/>
      <c r="O25" s="74"/>
    </row>
    <row r="26" spans="1:15" ht="12.75">
      <c r="A26" s="305" t="s">
        <v>88</v>
      </c>
      <c r="B26" s="305"/>
      <c r="C26" s="305"/>
      <c r="D26" s="93">
        <f>IF(B22&gt;0,ROUND('Calcolo mensile'!R13/12,2),IF(G12&gt;0,ROUND('Calcolo mensile'!R13/12,2),0))</f>
        <v>0</v>
      </c>
      <c r="E26" s="327"/>
      <c r="F26" s="417"/>
      <c r="G26" s="417"/>
      <c r="H26" s="417"/>
      <c r="I26" s="74"/>
      <c r="J26" s="472"/>
      <c r="K26" s="472"/>
      <c r="L26" s="472"/>
      <c r="M26" s="472"/>
      <c r="N26" s="472"/>
      <c r="O26" s="74"/>
    </row>
    <row r="27" spans="1:15" ht="12.75">
      <c r="A27" s="417"/>
      <c r="B27" s="417"/>
      <c r="C27" s="417"/>
      <c r="D27" s="417"/>
      <c r="E27" s="417"/>
      <c r="F27" s="417"/>
      <c r="G27" s="417"/>
      <c r="H27" s="417"/>
      <c r="I27" s="74"/>
      <c r="J27" s="472"/>
      <c r="K27" s="472"/>
      <c r="L27" s="472"/>
      <c r="M27" s="472"/>
      <c r="N27" s="472"/>
      <c r="O27" s="74"/>
    </row>
    <row r="28" spans="1:15" ht="13.5">
      <c r="A28" s="492" t="s">
        <v>64</v>
      </c>
      <c r="B28" s="492"/>
      <c r="C28" s="492"/>
      <c r="D28" s="492"/>
      <c r="E28" s="492"/>
      <c r="F28" s="492"/>
      <c r="G28" s="492"/>
      <c r="H28" s="492"/>
      <c r="I28" s="74"/>
      <c r="J28" s="472"/>
      <c r="K28" s="472"/>
      <c r="L28" s="472"/>
      <c r="M28" s="472"/>
      <c r="N28" s="472"/>
      <c r="O28" s="74"/>
    </row>
    <row r="29" spans="1:15" ht="12.75">
      <c r="A29" s="521" t="s">
        <v>80</v>
      </c>
      <c r="B29" s="521"/>
      <c r="C29" s="521"/>
      <c r="D29" s="521"/>
      <c r="E29" s="503"/>
      <c r="F29" s="503"/>
      <c r="G29" s="503"/>
      <c r="H29" s="503"/>
      <c r="I29" s="74"/>
      <c r="J29" s="472"/>
      <c r="K29" s="472"/>
      <c r="L29" s="472"/>
      <c r="M29" s="472"/>
      <c r="N29" s="472"/>
      <c r="O29" s="74"/>
    </row>
    <row r="30" spans="1:15" ht="12.75">
      <c r="A30" s="506" t="s">
        <v>134</v>
      </c>
      <c r="B30" s="506"/>
      <c r="C30" s="506"/>
      <c r="D30" s="91">
        <f>ROUND('Calcolo mensile'!U13/12,2)</f>
        <v>0</v>
      </c>
      <c r="E30" s="503"/>
      <c r="F30" s="503"/>
      <c r="G30" s="503"/>
      <c r="H30" s="503"/>
      <c r="I30" s="74"/>
      <c r="J30" s="472"/>
      <c r="K30" s="472"/>
      <c r="L30" s="472"/>
      <c r="M30" s="472"/>
      <c r="N30" s="472"/>
      <c r="O30" s="74"/>
    </row>
    <row r="31" spans="1:15" ht="12.75">
      <c r="A31" s="506" t="s">
        <v>133</v>
      </c>
      <c r="B31" s="506"/>
      <c r="C31" s="506"/>
      <c r="D31" s="91">
        <f>ROUND('Calcolo mensile'!V13/12,2)</f>
        <v>0</v>
      </c>
      <c r="E31" s="503"/>
      <c r="F31" s="503"/>
      <c r="G31" s="503"/>
      <c r="H31" s="503"/>
      <c r="I31" s="74"/>
      <c r="J31" s="472"/>
      <c r="K31" s="472"/>
      <c r="L31" s="472"/>
      <c r="M31" s="472"/>
      <c r="N31" s="472"/>
      <c r="O31" s="74"/>
    </row>
    <row r="32" spans="1:15" ht="12.75">
      <c r="A32" s="507" t="s">
        <v>135</v>
      </c>
      <c r="B32" s="507"/>
      <c r="C32" s="507"/>
      <c r="D32" s="91">
        <f>SUM(D29:D31)</f>
        <v>0</v>
      </c>
      <c r="E32" s="503"/>
      <c r="F32" s="503"/>
      <c r="G32" s="503"/>
      <c r="H32" s="503"/>
      <c r="I32" s="74"/>
      <c r="J32" s="472"/>
      <c r="K32" s="472"/>
      <c r="L32" s="472"/>
      <c r="M32" s="472"/>
      <c r="N32" s="472"/>
      <c r="O32" s="74"/>
    </row>
    <row r="33" spans="1:15" ht="12.75">
      <c r="A33" s="506" t="s">
        <v>136</v>
      </c>
      <c r="B33" s="506"/>
      <c r="C33" s="506"/>
      <c r="D33" s="506"/>
      <c r="E33" s="506"/>
      <c r="F33" s="96">
        <f>IF(B22&gt;0,'Calcolo mensile'!Z13,IF(G12&gt;0,'Calcolo mensile'!Z13,0))</f>
        <v>0</v>
      </c>
      <c r="G33" s="504"/>
      <c r="H33" s="503"/>
      <c r="I33" s="74"/>
      <c r="J33" s="472"/>
      <c r="K33" s="472"/>
      <c r="L33" s="472"/>
      <c r="M33" s="472"/>
      <c r="N33" s="472"/>
      <c r="O33" s="74"/>
    </row>
    <row r="34" spans="1:15" ht="12.75">
      <c r="A34" s="506" t="s">
        <v>137</v>
      </c>
      <c r="B34" s="506"/>
      <c r="C34" s="506"/>
      <c r="D34" s="506"/>
      <c r="E34" s="506"/>
      <c r="F34" s="91">
        <f>ROUND('Calcolo mensile'!AB13/12,2)</f>
        <v>0</v>
      </c>
      <c r="G34" s="504"/>
      <c r="H34" s="503"/>
      <c r="I34" s="74"/>
      <c r="J34" s="472"/>
      <c r="K34" s="472"/>
      <c r="L34" s="472"/>
      <c r="M34" s="472"/>
      <c r="N34" s="472"/>
      <c r="O34" s="74"/>
    </row>
    <row r="35" spans="1:15" ht="12.75">
      <c r="A35" s="505"/>
      <c r="B35" s="505"/>
      <c r="C35" s="505"/>
      <c r="D35" s="505"/>
      <c r="E35" s="505"/>
      <c r="F35" s="505"/>
      <c r="G35" s="505"/>
      <c r="H35" s="505"/>
      <c r="I35" s="74"/>
      <c r="J35" s="472"/>
      <c r="K35" s="472"/>
      <c r="L35" s="472"/>
      <c r="M35" s="472"/>
      <c r="N35" s="472"/>
      <c r="O35" s="74"/>
    </row>
    <row r="36" spans="1:15" ht="12.75">
      <c r="A36" s="490" t="s">
        <v>89</v>
      </c>
      <c r="B36" s="490"/>
      <c r="C36" s="490"/>
      <c r="D36" s="490"/>
      <c r="E36" s="490"/>
      <c r="F36" s="491"/>
      <c r="G36" s="502">
        <f>+D26+F34</f>
        <v>0</v>
      </c>
      <c r="H36" s="502"/>
      <c r="I36" s="74"/>
      <c r="J36" s="472"/>
      <c r="K36" s="472"/>
      <c r="L36" s="472"/>
      <c r="M36" s="472"/>
      <c r="N36" s="472"/>
      <c r="O36" s="74"/>
    </row>
    <row r="37" spans="1:15" ht="13.5" customHeight="1" thickBot="1">
      <c r="A37" s="490" t="s">
        <v>86</v>
      </c>
      <c r="B37" s="490"/>
      <c r="C37" s="490"/>
      <c r="D37" s="490"/>
      <c r="E37" s="490"/>
      <c r="F37" s="491"/>
      <c r="G37" s="487">
        <f>IF(B22&gt;0,'Calcolo mensile'!AG13,IF(G12&gt;0,'Calcolo mensile'!AG13,0))</f>
        <v>0</v>
      </c>
      <c r="H37" s="487"/>
      <c r="I37" s="74"/>
      <c r="J37" s="472" t="s">
        <v>183</v>
      </c>
      <c r="K37" s="472"/>
      <c r="L37" s="472"/>
      <c r="M37" s="472"/>
      <c r="N37" s="472"/>
      <c r="O37" s="74"/>
    </row>
    <row r="38" spans="1:15" ht="16.5" thickBot="1">
      <c r="A38" s="490" t="s">
        <v>116</v>
      </c>
      <c r="B38" s="490"/>
      <c r="C38" s="490"/>
      <c r="D38" s="490"/>
      <c r="E38" s="490"/>
      <c r="F38" s="498"/>
      <c r="G38" s="488">
        <f>IF(B22&gt;0,'Calcolo mensile'!AH13,IF(G12&gt;0,'Calcolo mensile'!AH13,0))</f>
        <v>0</v>
      </c>
      <c r="H38" s="489"/>
      <c r="I38" s="74"/>
      <c r="J38" s="472"/>
      <c r="K38" s="472"/>
      <c r="L38" s="472"/>
      <c r="M38" s="472"/>
      <c r="N38" s="472"/>
      <c r="O38" s="74"/>
    </row>
    <row r="39" spans="1:15" ht="12.75">
      <c r="A39" s="505"/>
      <c r="B39" s="505"/>
      <c r="C39" s="505"/>
      <c r="D39" s="505"/>
      <c r="E39" s="505"/>
      <c r="F39" s="505"/>
      <c r="G39" s="505"/>
      <c r="H39" s="505"/>
      <c r="I39" s="74"/>
      <c r="J39" s="472"/>
      <c r="K39" s="472"/>
      <c r="L39" s="472"/>
      <c r="M39" s="472"/>
      <c r="N39" s="472"/>
      <c r="O39" s="74"/>
    </row>
    <row r="40" spans="1:15" ht="12.75">
      <c r="A40" s="453"/>
      <c r="B40" s="453"/>
      <c r="C40" s="453"/>
      <c r="D40" s="453"/>
      <c r="E40" s="453"/>
      <c r="F40" s="453"/>
      <c r="G40" s="453"/>
      <c r="H40" s="453"/>
      <c r="I40" s="74"/>
      <c r="J40" s="472"/>
      <c r="K40" s="472"/>
      <c r="L40" s="472"/>
      <c r="M40" s="472"/>
      <c r="N40" s="472"/>
      <c r="O40" s="74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74"/>
      <c r="J41" s="74"/>
      <c r="K41" s="74"/>
      <c r="L41" s="74"/>
      <c r="M41" s="74"/>
      <c r="N41" s="74"/>
      <c r="O41" s="74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74"/>
      <c r="J42" s="386" t="s">
        <v>167</v>
      </c>
      <c r="K42" s="386"/>
      <c r="L42" s="386"/>
      <c r="M42" s="386"/>
      <c r="N42" s="386"/>
      <c r="O42" s="74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74"/>
      <c r="J43" s="386"/>
      <c r="K43" s="386"/>
      <c r="L43" s="386"/>
      <c r="M43" s="386"/>
      <c r="N43" s="386"/>
      <c r="O43" s="74"/>
    </row>
    <row r="44" spans="1:15" ht="6.75" customHeight="1">
      <c r="A44" s="66"/>
      <c r="B44" s="66"/>
      <c r="C44" s="66"/>
      <c r="D44" s="66"/>
      <c r="E44" s="66"/>
      <c r="F44" s="66"/>
      <c r="G44" s="66"/>
      <c r="H44" s="66"/>
      <c r="I44" s="74"/>
      <c r="J44" s="386"/>
      <c r="K44" s="386"/>
      <c r="L44" s="386"/>
      <c r="M44" s="386"/>
      <c r="N44" s="386"/>
      <c r="O44" s="74"/>
    </row>
    <row r="45" spans="1:15" ht="6.75" customHeight="1">
      <c r="A45" s="66"/>
      <c r="B45" s="66"/>
      <c r="C45" s="66"/>
      <c r="D45" s="66"/>
      <c r="E45" s="66"/>
      <c r="F45" s="66"/>
      <c r="G45" s="66"/>
      <c r="H45" s="66"/>
      <c r="I45" s="74"/>
      <c r="J45" s="386"/>
      <c r="K45" s="386"/>
      <c r="L45" s="386"/>
      <c r="M45" s="386"/>
      <c r="N45" s="386"/>
      <c r="O45" s="74"/>
    </row>
    <row r="46" spans="1:15" ht="12.75">
      <c r="A46" s="354"/>
      <c r="B46" s="354"/>
      <c r="C46" s="354"/>
      <c r="D46" s="354"/>
      <c r="E46" s="354"/>
      <c r="F46" s="354"/>
      <c r="G46" s="354"/>
      <c r="H46" s="354"/>
      <c r="I46" s="74"/>
      <c r="J46" s="363"/>
      <c r="K46" s="363"/>
      <c r="L46" s="363"/>
      <c r="M46" s="363"/>
      <c r="N46" s="363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440" t="s">
        <v>105</v>
      </c>
      <c r="K47" s="440"/>
      <c r="L47" s="440"/>
      <c r="M47" s="440"/>
      <c r="N47" s="440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440"/>
      <c r="K48" s="440"/>
      <c r="L48" s="440"/>
      <c r="M48" s="440"/>
      <c r="N48" s="440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74"/>
      <c r="K49" s="74"/>
      <c r="L49" s="74"/>
      <c r="M49" s="74"/>
      <c r="N49" s="74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74"/>
      <c r="K50" s="74"/>
      <c r="L50" s="74"/>
      <c r="M50" s="74"/>
      <c r="N50" s="74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74"/>
      <c r="K51" s="74"/>
      <c r="L51" s="74"/>
      <c r="M51" s="74"/>
      <c r="N51" s="74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74"/>
      <c r="K52" s="74"/>
      <c r="L52" s="74"/>
      <c r="M52" s="74"/>
      <c r="N52" s="74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74"/>
      <c r="K53" s="74"/>
      <c r="L53" s="74"/>
      <c r="M53" s="74"/>
      <c r="N53" s="74"/>
      <c r="O53" s="74"/>
    </row>
    <row r="54" spans="1:1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</sheetData>
  <sheetProtection password="9E19" sheet="1" objects="1" scenarios="1"/>
  <mergeCells count="68">
    <mergeCell ref="J37:N40"/>
    <mergeCell ref="J4:N4"/>
    <mergeCell ref="J5:N5"/>
    <mergeCell ref="J14:N36"/>
    <mergeCell ref="J13:N13"/>
    <mergeCell ref="J9:N9"/>
    <mergeCell ref="E10:F10"/>
    <mergeCell ref="A46:H53"/>
    <mergeCell ref="G10:H10"/>
    <mergeCell ref="A27:H27"/>
    <mergeCell ref="E25:H26"/>
    <mergeCell ref="G37:H37"/>
    <mergeCell ref="G38:H38"/>
    <mergeCell ref="A37:F37"/>
    <mergeCell ref="A28:H28"/>
    <mergeCell ref="C14:D14"/>
    <mergeCell ref="A1:H1"/>
    <mergeCell ref="A2:H2"/>
    <mergeCell ref="A4:H4"/>
    <mergeCell ref="C8:E8"/>
    <mergeCell ref="G8:H8"/>
    <mergeCell ref="A6:E6"/>
    <mergeCell ref="A7:H7"/>
    <mergeCell ref="A38:F38"/>
    <mergeCell ref="A24:H24"/>
    <mergeCell ref="E19:F19"/>
    <mergeCell ref="E20:F20"/>
    <mergeCell ref="C20:D22"/>
    <mergeCell ref="E22:H22"/>
    <mergeCell ref="G36:H36"/>
    <mergeCell ref="E29:H32"/>
    <mergeCell ref="G33:H34"/>
    <mergeCell ref="A35:H35"/>
    <mergeCell ref="A36:F36"/>
    <mergeCell ref="A30:C30"/>
    <mergeCell ref="A31:C31"/>
    <mergeCell ref="A34:E34"/>
    <mergeCell ref="A32:C32"/>
    <mergeCell ref="A33:E33"/>
    <mergeCell ref="A23:H23"/>
    <mergeCell ref="E17:F17"/>
    <mergeCell ref="E16:F16"/>
    <mergeCell ref="A11:H11"/>
    <mergeCell ref="A12:F12"/>
    <mergeCell ref="G12:H12"/>
    <mergeCell ref="E14:G15"/>
    <mergeCell ref="A14:B14"/>
    <mergeCell ref="A13:H13"/>
    <mergeCell ref="A39:H39"/>
    <mergeCell ref="A40:H40"/>
    <mergeCell ref="A3:H3"/>
    <mergeCell ref="A29:D29"/>
    <mergeCell ref="A25:C25"/>
    <mergeCell ref="A26:C26"/>
    <mergeCell ref="E18:F18"/>
    <mergeCell ref="E21:F21"/>
    <mergeCell ref="A9:H9"/>
    <mergeCell ref="A10:B10"/>
    <mergeCell ref="J42:N45"/>
    <mergeCell ref="J46:N46"/>
    <mergeCell ref="J47:N48"/>
    <mergeCell ref="J1:N1"/>
    <mergeCell ref="J6:N6"/>
    <mergeCell ref="J7:N7"/>
    <mergeCell ref="J8:N8"/>
    <mergeCell ref="J10:N12"/>
    <mergeCell ref="J2:N2"/>
    <mergeCell ref="J3:N3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H1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0.5" style="0" customWidth="1"/>
    <col min="5" max="5" width="10.83203125" style="0" customWidth="1"/>
    <col min="6" max="6" width="10.5" style="0" customWidth="1"/>
    <col min="7" max="8" width="10.83203125" style="0" customWidth="1"/>
    <col min="9" max="9" width="2.83203125" style="0" customWidth="1"/>
  </cols>
  <sheetData>
    <row r="1" spans="1:15" ht="15.75">
      <c r="A1" s="493" t="s">
        <v>46</v>
      </c>
      <c r="B1" s="493"/>
      <c r="C1" s="493"/>
      <c r="D1" s="493"/>
      <c r="E1" s="493"/>
      <c r="F1" s="493"/>
      <c r="G1" s="493"/>
      <c r="H1" s="493"/>
      <c r="I1" s="74"/>
      <c r="J1" s="292" t="str">
        <f>+'Ire Annuale'!J1:N1</f>
        <v>Versione 2.0   del 31/12/2005</v>
      </c>
      <c r="K1" s="293"/>
      <c r="L1" s="293"/>
      <c r="M1" s="293"/>
      <c r="N1" s="294"/>
      <c r="O1" s="74"/>
    </row>
    <row r="2" spans="1:15" ht="15.75">
      <c r="A2" s="525" t="str">
        <f>IF(Gen!A2&gt;0,Gen!A2," ")</f>
        <v>TRIBUNALE DI TERMINI IMERESE</v>
      </c>
      <c r="B2" s="525"/>
      <c r="C2" s="525"/>
      <c r="D2" s="525"/>
      <c r="E2" s="525"/>
      <c r="F2" s="525"/>
      <c r="G2" s="525"/>
      <c r="H2" s="525"/>
      <c r="I2" s="74"/>
      <c r="J2" s="473" t="s">
        <v>186</v>
      </c>
      <c r="K2" s="473"/>
      <c r="L2" s="473"/>
      <c r="M2" s="473"/>
      <c r="N2" s="473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74" t="s">
        <v>92</v>
      </c>
      <c r="K4" s="475"/>
      <c r="L4" s="475"/>
      <c r="M4" s="475"/>
      <c r="N4" s="476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477"/>
      <c r="K5" s="478"/>
      <c r="L5" s="478"/>
      <c r="M5" s="478"/>
      <c r="N5" s="479"/>
      <c r="O5" s="74"/>
    </row>
    <row r="6" spans="1:15" ht="13.5">
      <c r="A6" s="311" t="s">
        <v>71</v>
      </c>
      <c r="B6" s="311"/>
      <c r="C6" s="311"/>
      <c r="D6" s="311"/>
      <c r="E6" s="312"/>
      <c r="F6" s="155" t="s">
        <v>154</v>
      </c>
      <c r="G6" s="156">
        <f>IF(Gen!G6&gt;0,Gen!G6," ")</f>
        <v>2005</v>
      </c>
      <c r="H6" s="77"/>
      <c r="I6" s="74"/>
      <c r="J6" s="477" t="s">
        <v>93</v>
      </c>
      <c r="K6" s="478"/>
      <c r="L6" s="478"/>
      <c r="M6" s="478"/>
      <c r="N6" s="479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480"/>
      <c r="K7" s="481"/>
      <c r="L7" s="481"/>
      <c r="M7" s="481"/>
      <c r="N7" s="482"/>
      <c r="O7" s="74"/>
    </row>
    <row r="8" spans="1:15" ht="16.5" thickBot="1">
      <c r="A8" s="79" t="s">
        <v>49</v>
      </c>
      <c r="B8" s="78" t="str">
        <f>IF(Gen!B8&gt;0,Gen!B8," ")</f>
        <v>C1</v>
      </c>
      <c r="C8" s="526" t="str">
        <f>IF(Gen!C8&gt;0,Gen!C8," ")</f>
        <v> </v>
      </c>
      <c r="D8" s="526"/>
      <c r="E8" s="526"/>
      <c r="F8" s="78" t="s">
        <v>73</v>
      </c>
      <c r="G8" s="527" t="str">
        <f>IF(Gen!G8&gt;0,Gen!G8," ")</f>
        <v> </v>
      </c>
      <c r="H8" s="528"/>
      <c r="I8" s="74"/>
      <c r="J8" s="483" t="s">
        <v>94</v>
      </c>
      <c r="K8" s="484"/>
      <c r="L8" s="484"/>
      <c r="M8" s="484"/>
      <c r="N8" s="485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 customHeight="1">
      <c r="A10" s="508" t="s">
        <v>75</v>
      </c>
      <c r="B10" s="509"/>
      <c r="C10" s="99" t="str">
        <f>IF(Gen!C10&gt;0,Gen!C10," ")</f>
        <v> </v>
      </c>
      <c r="D10" s="79" t="s">
        <v>74</v>
      </c>
      <c r="E10" s="529" t="str">
        <f>IF(Gen!E10&gt;0,Gen!E10," ")</f>
        <v> </v>
      </c>
      <c r="F10" s="529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524">
        <f>IF(Gen!G12&gt;0,Gen!G12,0)</f>
        <v>0</v>
      </c>
      <c r="H12" s="524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519" t="s">
        <v>57</v>
      </c>
      <c r="B14" s="520"/>
      <c r="C14" s="336" t="s">
        <v>58</v>
      </c>
      <c r="D14" s="337"/>
      <c r="E14" s="513" t="s">
        <v>62</v>
      </c>
      <c r="F14" s="514"/>
      <c r="G14" s="515"/>
      <c r="H14" s="130"/>
      <c r="I14" s="74"/>
      <c r="J14" s="472" t="s">
        <v>182</v>
      </c>
      <c r="K14" s="472"/>
      <c r="L14" s="472"/>
      <c r="M14" s="472"/>
      <c r="N14" s="472"/>
      <c r="O14" s="74"/>
    </row>
    <row r="15" spans="1:15" ht="12.75">
      <c r="A15" s="115" t="s">
        <v>50</v>
      </c>
      <c r="B15" s="116"/>
      <c r="C15" s="124" t="s">
        <v>59</v>
      </c>
      <c r="D15" s="126"/>
      <c r="E15" s="516"/>
      <c r="F15" s="517"/>
      <c r="G15" s="518"/>
      <c r="H15" s="113"/>
      <c r="I15" s="74"/>
      <c r="J15" s="472"/>
      <c r="K15" s="472"/>
      <c r="L15" s="472"/>
      <c r="M15" s="472"/>
      <c r="N15" s="472"/>
      <c r="O15" s="74"/>
    </row>
    <row r="16" spans="1:15" ht="12.75">
      <c r="A16" s="117" t="s">
        <v>51</v>
      </c>
      <c r="B16" s="118"/>
      <c r="C16" s="125" t="s">
        <v>60</v>
      </c>
      <c r="D16" s="127"/>
      <c r="E16" s="510" t="s">
        <v>120</v>
      </c>
      <c r="F16" s="511"/>
      <c r="G16" s="132"/>
      <c r="H16" s="114" t="s">
        <v>129</v>
      </c>
      <c r="I16" s="74"/>
      <c r="J16" s="472"/>
      <c r="K16" s="472"/>
      <c r="L16" s="472"/>
      <c r="M16" s="472"/>
      <c r="N16" s="472"/>
      <c r="O16" s="74"/>
    </row>
    <row r="17" spans="1:15" ht="12.75">
      <c r="A17" s="117" t="s">
        <v>52</v>
      </c>
      <c r="B17" s="118"/>
      <c r="C17" s="125" t="s">
        <v>61</v>
      </c>
      <c r="D17" s="127"/>
      <c r="E17" s="499" t="s">
        <v>121</v>
      </c>
      <c r="F17" s="500"/>
      <c r="G17" s="133"/>
      <c r="H17" s="114" t="s">
        <v>130</v>
      </c>
      <c r="I17" s="74"/>
      <c r="J17" s="472"/>
      <c r="K17" s="472"/>
      <c r="L17" s="472"/>
      <c r="M17" s="472"/>
      <c r="N17" s="472"/>
      <c r="O17" s="74"/>
    </row>
    <row r="18" spans="1:15" ht="13.5" thickBot="1">
      <c r="A18" s="117" t="s">
        <v>53</v>
      </c>
      <c r="B18" s="118"/>
      <c r="C18" s="119" t="s">
        <v>119</v>
      </c>
      <c r="D18" s="128"/>
      <c r="E18" s="499" t="s">
        <v>122</v>
      </c>
      <c r="F18" s="500"/>
      <c r="G18" s="133"/>
      <c r="H18" s="114" t="s">
        <v>130</v>
      </c>
      <c r="I18" s="74"/>
      <c r="J18" s="472"/>
      <c r="K18" s="472"/>
      <c r="L18" s="472"/>
      <c r="M18" s="472"/>
      <c r="N18" s="472"/>
      <c r="O18" s="74"/>
    </row>
    <row r="19" spans="1:15" ht="12.75" customHeight="1" thickBot="1">
      <c r="A19" s="117" t="s">
        <v>54</v>
      </c>
      <c r="B19" s="118"/>
      <c r="C19" s="123" t="s">
        <v>56</v>
      </c>
      <c r="D19" s="129">
        <f>SUM(D15:D18)</f>
        <v>0</v>
      </c>
      <c r="E19" s="499" t="s">
        <v>124</v>
      </c>
      <c r="F19" s="500"/>
      <c r="G19" s="133"/>
      <c r="H19" s="114" t="s">
        <v>131</v>
      </c>
      <c r="I19" s="74"/>
      <c r="J19" s="472"/>
      <c r="K19" s="472"/>
      <c r="L19" s="472"/>
      <c r="M19" s="472"/>
      <c r="N19" s="472"/>
      <c r="O19" s="74"/>
    </row>
    <row r="20" spans="1:15" ht="12.75">
      <c r="A20" s="117" t="s">
        <v>55</v>
      </c>
      <c r="B20" s="118"/>
      <c r="C20" s="343"/>
      <c r="D20" s="343"/>
      <c r="E20" s="499" t="s">
        <v>125</v>
      </c>
      <c r="F20" s="500"/>
      <c r="G20" s="133"/>
      <c r="H20" s="114" t="s">
        <v>130</v>
      </c>
      <c r="I20" s="74"/>
      <c r="J20" s="472"/>
      <c r="K20" s="472"/>
      <c r="L20" s="472"/>
      <c r="M20" s="472"/>
      <c r="N20" s="472"/>
      <c r="O20" s="74"/>
    </row>
    <row r="21" spans="1:15" ht="13.5" thickBot="1">
      <c r="A21" s="119" t="s">
        <v>119</v>
      </c>
      <c r="B21" s="120"/>
      <c r="C21" s="343"/>
      <c r="D21" s="344"/>
      <c r="E21" s="522" t="s">
        <v>123</v>
      </c>
      <c r="F21" s="523"/>
      <c r="G21" s="134"/>
      <c r="H21" s="131" t="s">
        <v>15</v>
      </c>
      <c r="I21" s="74"/>
      <c r="J21" s="472"/>
      <c r="K21" s="472"/>
      <c r="L21" s="472"/>
      <c r="M21" s="472"/>
      <c r="N21" s="472"/>
      <c r="O21" s="74"/>
    </row>
    <row r="22" spans="1:15" ht="13.5" thickBot="1">
      <c r="A22" s="122" t="s">
        <v>56</v>
      </c>
      <c r="B22" s="121">
        <f>SUM(B15:B21)</f>
        <v>0</v>
      </c>
      <c r="C22" s="343"/>
      <c r="D22" s="344"/>
      <c r="E22" s="501"/>
      <c r="F22" s="501"/>
      <c r="G22" s="501"/>
      <c r="H22" s="501"/>
      <c r="I22" s="74"/>
      <c r="J22" s="472"/>
      <c r="K22" s="472"/>
      <c r="L22" s="472"/>
      <c r="M22" s="472"/>
      <c r="N22" s="472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472"/>
      <c r="K23" s="472"/>
      <c r="L23" s="472"/>
      <c r="M23" s="472"/>
      <c r="N23" s="472"/>
      <c r="O23" s="74"/>
    </row>
    <row r="24" spans="1:15" ht="13.5" customHeight="1">
      <c r="A24" s="448" t="s">
        <v>63</v>
      </c>
      <c r="B24" s="448"/>
      <c r="C24" s="448"/>
      <c r="D24" s="448"/>
      <c r="E24" s="448"/>
      <c r="F24" s="448"/>
      <c r="G24" s="448"/>
      <c r="H24" s="448"/>
      <c r="I24" s="74"/>
      <c r="J24" s="472"/>
      <c r="K24" s="472"/>
      <c r="L24" s="472"/>
      <c r="M24" s="472"/>
      <c r="N24" s="472"/>
      <c r="O24" s="74"/>
    </row>
    <row r="25" spans="1:15" ht="12.75">
      <c r="A25" s="305" t="s">
        <v>87</v>
      </c>
      <c r="B25" s="305"/>
      <c r="C25" s="305"/>
      <c r="D25" s="92">
        <f>IF(B22&gt;0,'Calcolo mensile'!P14,IF(G12&gt;0,'Calcolo mensile'!P14,0))</f>
        <v>0</v>
      </c>
      <c r="E25" s="327"/>
      <c r="F25" s="417"/>
      <c r="G25" s="417"/>
      <c r="H25" s="417"/>
      <c r="I25" s="74"/>
      <c r="J25" s="472"/>
      <c r="K25" s="472"/>
      <c r="L25" s="472"/>
      <c r="M25" s="472"/>
      <c r="N25" s="472"/>
      <c r="O25" s="74"/>
    </row>
    <row r="26" spans="1:15" ht="12.75">
      <c r="A26" s="305" t="s">
        <v>88</v>
      </c>
      <c r="B26" s="305"/>
      <c r="C26" s="305"/>
      <c r="D26" s="93">
        <f>IF(B22&gt;0,ROUND('Calcolo mensile'!R14/12,2),IF(G12&gt;0,ROUND('Calcolo mensile'!R14/12,2),0))</f>
        <v>0</v>
      </c>
      <c r="E26" s="327"/>
      <c r="F26" s="417"/>
      <c r="G26" s="417"/>
      <c r="H26" s="417"/>
      <c r="I26" s="74"/>
      <c r="J26" s="472"/>
      <c r="K26" s="472"/>
      <c r="L26" s="472"/>
      <c r="M26" s="472"/>
      <c r="N26" s="472"/>
      <c r="O26" s="74"/>
    </row>
    <row r="27" spans="1:15" ht="12.75">
      <c r="A27" s="417"/>
      <c r="B27" s="417"/>
      <c r="C27" s="417"/>
      <c r="D27" s="417"/>
      <c r="E27" s="417"/>
      <c r="F27" s="417"/>
      <c r="G27" s="417"/>
      <c r="H27" s="417"/>
      <c r="I27" s="74"/>
      <c r="J27" s="472"/>
      <c r="K27" s="472"/>
      <c r="L27" s="472"/>
      <c r="M27" s="472"/>
      <c r="N27" s="472"/>
      <c r="O27" s="74"/>
    </row>
    <row r="28" spans="1:15" ht="13.5">
      <c r="A28" s="492" t="s">
        <v>64</v>
      </c>
      <c r="B28" s="492"/>
      <c r="C28" s="492"/>
      <c r="D28" s="492"/>
      <c r="E28" s="492"/>
      <c r="F28" s="492"/>
      <c r="G28" s="492"/>
      <c r="H28" s="492"/>
      <c r="I28" s="74"/>
      <c r="J28" s="472"/>
      <c r="K28" s="472"/>
      <c r="L28" s="472"/>
      <c r="M28" s="472"/>
      <c r="N28" s="472"/>
      <c r="O28" s="74"/>
    </row>
    <row r="29" spans="1:15" ht="12.75">
      <c r="A29" s="521" t="s">
        <v>80</v>
      </c>
      <c r="B29" s="521"/>
      <c r="C29" s="521"/>
      <c r="D29" s="521"/>
      <c r="E29" s="503"/>
      <c r="F29" s="503"/>
      <c r="G29" s="503"/>
      <c r="H29" s="503"/>
      <c r="I29" s="74"/>
      <c r="J29" s="472"/>
      <c r="K29" s="472"/>
      <c r="L29" s="472"/>
      <c r="M29" s="472"/>
      <c r="N29" s="472"/>
      <c r="O29" s="74"/>
    </row>
    <row r="30" spans="1:15" ht="12.75">
      <c r="A30" s="506" t="s">
        <v>134</v>
      </c>
      <c r="B30" s="506"/>
      <c r="C30" s="506"/>
      <c r="D30" s="91">
        <f>ROUND('Calcolo mensile'!U14/12,2)</f>
        <v>0</v>
      </c>
      <c r="E30" s="503"/>
      <c r="F30" s="503"/>
      <c r="G30" s="503"/>
      <c r="H30" s="503"/>
      <c r="I30" s="74"/>
      <c r="J30" s="472"/>
      <c r="K30" s="472"/>
      <c r="L30" s="472"/>
      <c r="M30" s="472"/>
      <c r="N30" s="472"/>
      <c r="O30" s="74"/>
    </row>
    <row r="31" spans="1:15" ht="12.75">
      <c r="A31" s="506" t="s">
        <v>133</v>
      </c>
      <c r="B31" s="506"/>
      <c r="C31" s="506"/>
      <c r="D31" s="91">
        <f>ROUND('Calcolo mensile'!V14/12,2)</f>
        <v>0</v>
      </c>
      <c r="E31" s="503"/>
      <c r="F31" s="503"/>
      <c r="G31" s="503"/>
      <c r="H31" s="503"/>
      <c r="I31" s="74"/>
      <c r="J31" s="472"/>
      <c r="K31" s="472"/>
      <c r="L31" s="472"/>
      <c r="M31" s="472"/>
      <c r="N31" s="472"/>
      <c r="O31" s="74"/>
    </row>
    <row r="32" spans="1:15" ht="12.75">
      <c r="A32" s="507" t="s">
        <v>135</v>
      </c>
      <c r="B32" s="507"/>
      <c r="C32" s="507"/>
      <c r="D32" s="91">
        <f>SUM(D29:D31)</f>
        <v>0</v>
      </c>
      <c r="E32" s="503"/>
      <c r="F32" s="503"/>
      <c r="G32" s="503"/>
      <c r="H32" s="503"/>
      <c r="I32" s="74"/>
      <c r="J32" s="472"/>
      <c r="K32" s="472"/>
      <c r="L32" s="472"/>
      <c r="M32" s="472"/>
      <c r="N32" s="472"/>
      <c r="O32" s="74"/>
    </row>
    <row r="33" spans="1:15" ht="12.75">
      <c r="A33" s="506" t="s">
        <v>136</v>
      </c>
      <c r="B33" s="506"/>
      <c r="C33" s="506"/>
      <c r="D33" s="506"/>
      <c r="E33" s="506"/>
      <c r="F33" s="96">
        <f>IF(B22&gt;0,'Calcolo mensile'!Z14,IF(G12&gt;0,'Calcolo mensile'!Z14,0))</f>
        <v>0</v>
      </c>
      <c r="G33" s="504"/>
      <c r="H33" s="503"/>
      <c r="I33" s="74"/>
      <c r="J33" s="472"/>
      <c r="K33" s="472"/>
      <c r="L33" s="472"/>
      <c r="M33" s="472"/>
      <c r="N33" s="472"/>
      <c r="O33" s="74"/>
    </row>
    <row r="34" spans="1:15" ht="12.75">
      <c r="A34" s="506" t="s">
        <v>137</v>
      </c>
      <c r="B34" s="506"/>
      <c r="C34" s="506"/>
      <c r="D34" s="506"/>
      <c r="E34" s="506"/>
      <c r="F34" s="91">
        <f>ROUND('Calcolo mensile'!AB14/12,2)</f>
        <v>0</v>
      </c>
      <c r="G34" s="504"/>
      <c r="H34" s="503"/>
      <c r="I34" s="74"/>
      <c r="J34" s="472"/>
      <c r="K34" s="472"/>
      <c r="L34" s="472"/>
      <c r="M34" s="472"/>
      <c r="N34" s="472"/>
      <c r="O34" s="74"/>
    </row>
    <row r="35" spans="1:15" ht="12.75">
      <c r="A35" s="505"/>
      <c r="B35" s="505"/>
      <c r="C35" s="505"/>
      <c r="D35" s="505"/>
      <c r="E35" s="505"/>
      <c r="F35" s="505"/>
      <c r="G35" s="505"/>
      <c r="H35" s="505"/>
      <c r="I35" s="74"/>
      <c r="J35" s="472"/>
      <c r="K35" s="472"/>
      <c r="L35" s="472"/>
      <c r="M35" s="472"/>
      <c r="N35" s="472"/>
      <c r="O35" s="74"/>
    </row>
    <row r="36" spans="1:15" ht="12.75">
      <c r="A36" s="490" t="s">
        <v>89</v>
      </c>
      <c r="B36" s="490"/>
      <c r="C36" s="490"/>
      <c r="D36" s="490"/>
      <c r="E36" s="490"/>
      <c r="F36" s="491"/>
      <c r="G36" s="502">
        <f>+D26+F34</f>
        <v>0</v>
      </c>
      <c r="H36" s="502"/>
      <c r="I36" s="74"/>
      <c r="J36" s="472"/>
      <c r="K36" s="472"/>
      <c r="L36" s="472"/>
      <c r="M36" s="472"/>
      <c r="N36" s="472"/>
      <c r="O36" s="74"/>
    </row>
    <row r="37" spans="1:15" ht="13.5" customHeight="1" thickBot="1">
      <c r="A37" s="490" t="s">
        <v>86</v>
      </c>
      <c r="B37" s="490"/>
      <c r="C37" s="490"/>
      <c r="D37" s="490"/>
      <c r="E37" s="490"/>
      <c r="F37" s="491"/>
      <c r="G37" s="487">
        <f>IF(B22&gt;0,'Calcolo mensile'!AG14,IF(G12&gt;0,'Calcolo mensile'!AG14,0))</f>
        <v>0</v>
      </c>
      <c r="H37" s="487"/>
      <c r="I37" s="74"/>
      <c r="J37" s="472" t="s">
        <v>183</v>
      </c>
      <c r="K37" s="472"/>
      <c r="L37" s="472"/>
      <c r="M37" s="472"/>
      <c r="N37" s="472"/>
      <c r="O37" s="74"/>
    </row>
    <row r="38" spans="1:15" ht="16.5" thickBot="1">
      <c r="A38" s="490" t="s">
        <v>116</v>
      </c>
      <c r="B38" s="490"/>
      <c r="C38" s="490"/>
      <c r="D38" s="490"/>
      <c r="E38" s="490"/>
      <c r="F38" s="498"/>
      <c r="G38" s="488">
        <f>IF(B22&gt;0,'Calcolo mensile'!AH14,IF(G12&gt;0,'Calcolo mensile'!AH14,0))</f>
        <v>0</v>
      </c>
      <c r="H38" s="489"/>
      <c r="I38" s="74"/>
      <c r="J38" s="472"/>
      <c r="K38" s="472"/>
      <c r="L38" s="472"/>
      <c r="M38" s="472"/>
      <c r="N38" s="472"/>
      <c r="O38" s="74"/>
    </row>
    <row r="39" spans="1:15" ht="12.75">
      <c r="A39" s="505"/>
      <c r="B39" s="505"/>
      <c r="C39" s="505"/>
      <c r="D39" s="505"/>
      <c r="E39" s="505"/>
      <c r="F39" s="505"/>
      <c r="G39" s="505"/>
      <c r="H39" s="505"/>
      <c r="I39" s="74"/>
      <c r="J39" s="472"/>
      <c r="K39" s="472"/>
      <c r="L39" s="472"/>
      <c r="M39" s="472"/>
      <c r="N39" s="472"/>
      <c r="O39" s="74"/>
    </row>
    <row r="40" spans="1:15" ht="12.75">
      <c r="A40" s="453"/>
      <c r="B40" s="453"/>
      <c r="C40" s="453"/>
      <c r="D40" s="453"/>
      <c r="E40" s="453"/>
      <c r="F40" s="453"/>
      <c r="G40" s="453"/>
      <c r="H40" s="453"/>
      <c r="I40" s="74"/>
      <c r="J40" s="472"/>
      <c r="K40" s="472"/>
      <c r="L40" s="472"/>
      <c r="M40" s="472"/>
      <c r="N40" s="472"/>
      <c r="O40" s="74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74"/>
      <c r="J41" s="74"/>
      <c r="K41" s="74"/>
      <c r="L41" s="74"/>
      <c r="M41" s="74"/>
      <c r="N41" s="74"/>
      <c r="O41" s="74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74"/>
      <c r="J42" s="386" t="s">
        <v>167</v>
      </c>
      <c r="K42" s="386"/>
      <c r="L42" s="386"/>
      <c r="M42" s="386"/>
      <c r="N42" s="386"/>
      <c r="O42" s="74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74"/>
      <c r="J43" s="386"/>
      <c r="K43" s="386"/>
      <c r="L43" s="386"/>
      <c r="M43" s="386"/>
      <c r="N43" s="386"/>
      <c r="O43" s="74"/>
    </row>
    <row r="44" spans="1:15" ht="6.75" customHeight="1">
      <c r="A44" s="66"/>
      <c r="B44" s="66"/>
      <c r="C44" s="66"/>
      <c r="D44" s="66"/>
      <c r="E44" s="66"/>
      <c r="F44" s="66"/>
      <c r="G44" s="66"/>
      <c r="H44" s="66"/>
      <c r="I44" s="74"/>
      <c r="J44" s="386"/>
      <c r="K44" s="386"/>
      <c r="L44" s="386"/>
      <c r="M44" s="386"/>
      <c r="N44" s="386"/>
      <c r="O44" s="74"/>
    </row>
    <row r="45" spans="1:15" ht="6.75" customHeight="1">
      <c r="A45" s="66"/>
      <c r="B45" s="66"/>
      <c r="C45" s="66"/>
      <c r="D45" s="66"/>
      <c r="E45" s="66"/>
      <c r="F45" s="66"/>
      <c r="G45" s="66"/>
      <c r="H45" s="66"/>
      <c r="I45" s="74"/>
      <c r="J45" s="386"/>
      <c r="K45" s="386"/>
      <c r="L45" s="386"/>
      <c r="M45" s="386"/>
      <c r="N45" s="386"/>
      <c r="O45" s="74"/>
    </row>
    <row r="46" spans="1:15" ht="12.75">
      <c r="A46" s="354"/>
      <c r="B46" s="354"/>
      <c r="C46" s="354"/>
      <c r="D46" s="354"/>
      <c r="E46" s="354"/>
      <c r="F46" s="354"/>
      <c r="G46" s="354"/>
      <c r="H46" s="354"/>
      <c r="I46" s="74"/>
      <c r="J46" s="363"/>
      <c r="K46" s="363"/>
      <c r="L46" s="363"/>
      <c r="M46" s="363"/>
      <c r="N46" s="363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440" t="s">
        <v>105</v>
      </c>
      <c r="K47" s="440"/>
      <c r="L47" s="440"/>
      <c r="M47" s="440"/>
      <c r="N47" s="440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440"/>
      <c r="K48" s="440"/>
      <c r="L48" s="440"/>
      <c r="M48" s="440"/>
      <c r="N48" s="440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74"/>
      <c r="K49" s="74"/>
      <c r="L49" s="74"/>
      <c r="M49" s="74"/>
      <c r="N49" s="74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74"/>
      <c r="K50" s="74"/>
      <c r="L50" s="74"/>
      <c r="M50" s="74"/>
      <c r="N50" s="74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74"/>
      <c r="K51" s="74"/>
      <c r="L51" s="74"/>
      <c r="M51" s="74"/>
      <c r="N51" s="74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74"/>
      <c r="K52" s="74"/>
      <c r="L52" s="74"/>
      <c r="M52" s="74"/>
      <c r="N52" s="74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74"/>
      <c r="K53" s="74"/>
      <c r="L53" s="74"/>
      <c r="M53" s="74"/>
      <c r="N53" s="74"/>
      <c r="O53" s="74"/>
    </row>
    <row r="54" spans="1:1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</sheetData>
  <sheetProtection password="9E19" sheet="1" objects="1" scenarios="1"/>
  <mergeCells count="68">
    <mergeCell ref="J1:N1"/>
    <mergeCell ref="A39:H39"/>
    <mergeCell ref="A40:H40"/>
    <mergeCell ref="A3:H3"/>
    <mergeCell ref="A29:D29"/>
    <mergeCell ref="A25:C25"/>
    <mergeCell ref="A26:C26"/>
    <mergeCell ref="E18:F18"/>
    <mergeCell ref="E21:F21"/>
    <mergeCell ref="A9:H9"/>
    <mergeCell ref="A10:B10"/>
    <mergeCell ref="A23:H23"/>
    <mergeCell ref="E17:F17"/>
    <mergeCell ref="E16:F16"/>
    <mergeCell ref="A11:H11"/>
    <mergeCell ref="A12:F12"/>
    <mergeCell ref="G12:H12"/>
    <mergeCell ref="E14:G15"/>
    <mergeCell ref="A14:B14"/>
    <mergeCell ref="A13:H13"/>
    <mergeCell ref="A36:F36"/>
    <mergeCell ref="A30:C30"/>
    <mergeCell ref="A31:C31"/>
    <mergeCell ref="A34:E34"/>
    <mergeCell ref="A32:C32"/>
    <mergeCell ref="A33:E33"/>
    <mergeCell ref="A38:F38"/>
    <mergeCell ref="A24:H24"/>
    <mergeCell ref="E19:F19"/>
    <mergeCell ref="E20:F20"/>
    <mergeCell ref="C20:D22"/>
    <mergeCell ref="E22:H22"/>
    <mergeCell ref="G36:H36"/>
    <mergeCell ref="E29:H32"/>
    <mergeCell ref="G33:H34"/>
    <mergeCell ref="A35:H35"/>
    <mergeCell ref="A1:H1"/>
    <mergeCell ref="A2:H2"/>
    <mergeCell ref="A4:H4"/>
    <mergeCell ref="C8:E8"/>
    <mergeCell ref="G8:H8"/>
    <mergeCell ref="A6:E6"/>
    <mergeCell ref="A7:H7"/>
    <mergeCell ref="E10:F10"/>
    <mergeCell ref="A46:H53"/>
    <mergeCell ref="G10:H10"/>
    <mergeCell ref="A27:H27"/>
    <mergeCell ref="E25:H26"/>
    <mergeCell ref="G37:H37"/>
    <mergeCell ref="G38:H38"/>
    <mergeCell ref="A37:F37"/>
    <mergeCell ref="A28:H28"/>
    <mergeCell ref="C14:D14"/>
    <mergeCell ref="J13:N13"/>
    <mergeCell ref="J9:N9"/>
    <mergeCell ref="J2:N2"/>
    <mergeCell ref="J3:N3"/>
    <mergeCell ref="J4:N4"/>
    <mergeCell ref="J5:N5"/>
    <mergeCell ref="J6:N6"/>
    <mergeCell ref="J7:N7"/>
    <mergeCell ref="J8:N8"/>
    <mergeCell ref="J10:N12"/>
    <mergeCell ref="J46:N46"/>
    <mergeCell ref="J47:N48"/>
    <mergeCell ref="J14:N36"/>
    <mergeCell ref="J37:N40"/>
    <mergeCell ref="J42:N45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:H1"/>
    </sheetView>
  </sheetViews>
  <sheetFormatPr defaultColWidth="9.33203125" defaultRowHeight="12.75"/>
  <cols>
    <col min="1" max="1" width="27.83203125" style="0" bestFit="1" customWidth="1"/>
    <col min="2" max="2" width="11.66015625" style="0" bestFit="1" customWidth="1"/>
    <col min="3" max="3" width="19.83203125" style="0" customWidth="1"/>
    <col min="4" max="4" width="10.5" style="0" customWidth="1"/>
    <col min="5" max="5" width="10.83203125" style="0" customWidth="1"/>
    <col min="6" max="6" width="10.5" style="0" customWidth="1"/>
    <col min="7" max="8" width="10.83203125" style="0" customWidth="1"/>
    <col min="9" max="9" width="2.83203125" style="0" customWidth="1"/>
  </cols>
  <sheetData>
    <row r="1" spans="1:15" ht="15.75">
      <c r="A1" s="493" t="s">
        <v>46</v>
      </c>
      <c r="B1" s="493"/>
      <c r="C1" s="493"/>
      <c r="D1" s="493"/>
      <c r="E1" s="493"/>
      <c r="F1" s="493"/>
      <c r="G1" s="493"/>
      <c r="H1" s="493"/>
      <c r="I1" s="74"/>
      <c r="J1" s="292" t="str">
        <f>+'Ire Annuale'!J1:N1</f>
        <v>Versione 2.0   del 31/12/2005</v>
      </c>
      <c r="K1" s="293"/>
      <c r="L1" s="293"/>
      <c r="M1" s="293"/>
      <c r="N1" s="294"/>
      <c r="O1" s="74"/>
    </row>
    <row r="2" spans="1:15" ht="15.75">
      <c r="A2" s="525" t="str">
        <f>IF(Gen!A2&gt;0,Gen!A2," ")</f>
        <v>TRIBUNALE DI TERMINI IMERESE</v>
      </c>
      <c r="B2" s="525"/>
      <c r="C2" s="525"/>
      <c r="D2" s="525"/>
      <c r="E2" s="525"/>
      <c r="F2" s="525"/>
      <c r="G2" s="525"/>
      <c r="H2" s="525"/>
      <c r="I2" s="74"/>
      <c r="J2" s="473" t="s">
        <v>187</v>
      </c>
      <c r="K2" s="473"/>
      <c r="L2" s="473"/>
      <c r="M2" s="473"/>
      <c r="N2" s="473"/>
      <c r="O2" s="74"/>
    </row>
    <row r="3" spans="1:15" ht="6" customHeight="1" thickBot="1">
      <c r="A3" s="301"/>
      <c r="B3" s="301"/>
      <c r="C3" s="301"/>
      <c r="D3" s="301"/>
      <c r="E3" s="301"/>
      <c r="F3" s="301"/>
      <c r="G3" s="301"/>
      <c r="H3" s="301"/>
      <c r="I3" s="74"/>
      <c r="J3" s="368"/>
      <c r="K3" s="368"/>
      <c r="L3" s="368"/>
      <c r="M3" s="368"/>
      <c r="N3" s="368"/>
      <c r="O3" s="74"/>
    </row>
    <row r="4" spans="1:15" ht="16.5" thickTop="1">
      <c r="A4" s="493" t="s">
        <v>104</v>
      </c>
      <c r="B4" s="493"/>
      <c r="C4" s="493"/>
      <c r="D4" s="493"/>
      <c r="E4" s="493"/>
      <c r="F4" s="493"/>
      <c r="G4" s="493"/>
      <c r="H4" s="493"/>
      <c r="I4" s="74"/>
      <c r="J4" s="474" t="s">
        <v>92</v>
      </c>
      <c r="K4" s="475"/>
      <c r="L4" s="475"/>
      <c r="M4" s="475"/>
      <c r="N4" s="476"/>
      <c r="O4" s="74"/>
    </row>
    <row r="5" spans="1:15" ht="3.75" customHeight="1">
      <c r="A5" s="75"/>
      <c r="B5" s="75"/>
      <c r="C5" s="75"/>
      <c r="D5" s="75"/>
      <c r="E5" s="75"/>
      <c r="F5" s="75"/>
      <c r="G5" s="75"/>
      <c r="H5" s="75"/>
      <c r="I5" s="74"/>
      <c r="J5" s="477"/>
      <c r="K5" s="478"/>
      <c r="L5" s="478"/>
      <c r="M5" s="478"/>
      <c r="N5" s="479"/>
      <c r="O5" s="74"/>
    </row>
    <row r="6" spans="1:15" ht="13.5">
      <c r="A6" s="311" t="s">
        <v>71</v>
      </c>
      <c r="B6" s="311"/>
      <c r="C6" s="311"/>
      <c r="D6" s="311"/>
      <c r="E6" s="312"/>
      <c r="F6" s="155" t="s">
        <v>155</v>
      </c>
      <c r="G6" s="156">
        <f>IF(Gen!G6&gt;0,Gen!G6," ")</f>
        <v>2005</v>
      </c>
      <c r="H6" s="77"/>
      <c r="I6" s="74"/>
      <c r="J6" s="477" t="s">
        <v>93</v>
      </c>
      <c r="K6" s="478"/>
      <c r="L6" s="478"/>
      <c r="M6" s="478"/>
      <c r="N6" s="479"/>
      <c r="O6" s="74"/>
    </row>
    <row r="7" spans="1:15" ht="3" customHeight="1">
      <c r="A7" s="310"/>
      <c r="B7" s="310"/>
      <c r="C7" s="310"/>
      <c r="D7" s="310"/>
      <c r="E7" s="310"/>
      <c r="F7" s="310"/>
      <c r="G7" s="310"/>
      <c r="H7" s="310"/>
      <c r="I7" s="74"/>
      <c r="J7" s="480"/>
      <c r="K7" s="481"/>
      <c r="L7" s="481"/>
      <c r="M7" s="481"/>
      <c r="N7" s="482"/>
      <c r="O7" s="74"/>
    </row>
    <row r="8" spans="1:15" ht="16.5" thickBot="1">
      <c r="A8" s="79" t="s">
        <v>49</v>
      </c>
      <c r="B8" s="78" t="str">
        <f>IF(Gen!B8&gt;0,Gen!B8," ")</f>
        <v>C1</v>
      </c>
      <c r="C8" s="526" t="str">
        <f>IF(Gen!C8&gt;0,Gen!C8," ")</f>
        <v> </v>
      </c>
      <c r="D8" s="526"/>
      <c r="E8" s="526"/>
      <c r="F8" s="78" t="s">
        <v>73</v>
      </c>
      <c r="G8" s="527" t="str">
        <f>IF(Gen!G8&gt;0,Gen!G8," ")</f>
        <v> </v>
      </c>
      <c r="H8" s="528"/>
      <c r="I8" s="74"/>
      <c r="J8" s="483" t="s">
        <v>94</v>
      </c>
      <c r="K8" s="484"/>
      <c r="L8" s="484"/>
      <c r="M8" s="484"/>
      <c r="N8" s="485"/>
      <c r="O8" s="74"/>
    </row>
    <row r="9" spans="1:15" ht="3" customHeight="1" thickTop="1">
      <c r="A9" s="310"/>
      <c r="B9" s="310"/>
      <c r="C9" s="310"/>
      <c r="D9" s="310"/>
      <c r="E9" s="310"/>
      <c r="F9" s="310"/>
      <c r="G9" s="310"/>
      <c r="H9" s="310"/>
      <c r="I9" s="74"/>
      <c r="J9" s="364"/>
      <c r="K9" s="364"/>
      <c r="L9" s="364"/>
      <c r="M9" s="364"/>
      <c r="N9" s="364"/>
      <c r="O9" s="74"/>
    </row>
    <row r="10" spans="1:15" ht="12.75" customHeight="1">
      <c r="A10" s="508" t="s">
        <v>75</v>
      </c>
      <c r="B10" s="509"/>
      <c r="C10" s="99" t="str">
        <f>IF(Gen!C10&gt;0,Gen!C10," ")</f>
        <v> </v>
      </c>
      <c r="D10" s="79" t="s">
        <v>74</v>
      </c>
      <c r="E10" s="529" t="str">
        <f>IF(Gen!E10&gt;0,Gen!E10," ")</f>
        <v> </v>
      </c>
      <c r="F10" s="529"/>
      <c r="G10" s="355"/>
      <c r="H10" s="310"/>
      <c r="I10" s="74"/>
      <c r="J10" s="381" t="str">
        <f>IF($G$12&gt;0,'Calcolo Irpef'!$A$45," ")</f>
        <v> </v>
      </c>
      <c r="K10" s="382"/>
      <c r="L10" s="382"/>
      <c r="M10" s="382"/>
      <c r="N10" s="382"/>
      <c r="O10" s="74"/>
    </row>
    <row r="11" spans="1:15" ht="6" customHeight="1">
      <c r="A11" s="316"/>
      <c r="B11" s="316"/>
      <c r="C11" s="316"/>
      <c r="D11" s="316"/>
      <c r="E11" s="316"/>
      <c r="F11" s="316"/>
      <c r="G11" s="316"/>
      <c r="H11" s="316"/>
      <c r="I11" s="74"/>
      <c r="J11" s="382"/>
      <c r="K11" s="382"/>
      <c r="L11" s="382"/>
      <c r="M11" s="382"/>
      <c r="N11" s="382"/>
      <c r="O11" s="74"/>
    </row>
    <row r="12" spans="1:15" ht="15">
      <c r="A12" s="317" t="s">
        <v>128</v>
      </c>
      <c r="B12" s="317"/>
      <c r="C12" s="317"/>
      <c r="D12" s="317"/>
      <c r="E12" s="317"/>
      <c r="F12" s="317"/>
      <c r="G12" s="524">
        <f>IF(Gen!G12&gt;0,Gen!G12,0)</f>
        <v>0</v>
      </c>
      <c r="H12" s="524"/>
      <c r="I12" s="74"/>
      <c r="J12" s="382"/>
      <c r="K12" s="382"/>
      <c r="L12" s="382"/>
      <c r="M12" s="382"/>
      <c r="N12" s="382"/>
      <c r="O12" s="74"/>
    </row>
    <row r="13" spans="1:15" ht="6" customHeight="1" thickBot="1">
      <c r="A13" s="316"/>
      <c r="B13" s="316"/>
      <c r="C13" s="316"/>
      <c r="D13" s="316"/>
      <c r="E13" s="316"/>
      <c r="F13" s="316"/>
      <c r="G13" s="316"/>
      <c r="H13" s="316"/>
      <c r="I13" s="74"/>
      <c r="J13" s="363"/>
      <c r="K13" s="363"/>
      <c r="L13" s="363"/>
      <c r="M13" s="363"/>
      <c r="N13" s="363"/>
      <c r="O13" s="74"/>
    </row>
    <row r="14" spans="1:15" ht="12.75" customHeight="1">
      <c r="A14" s="519" t="s">
        <v>57</v>
      </c>
      <c r="B14" s="520"/>
      <c r="C14" s="336" t="s">
        <v>58</v>
      </c>
      <c r="D14" s="337"/>
      <c r="E14" s="513" t="s">
        <v>62</v>
      </c>
      <c r="F14" s="514"/>
      <c r="G14" s="515"/>
      <c r="H14" s="130"/>
      <c r="I14" s="74"/>
      <c r="J14" s="472" t="s">
        <v>182</v>
      </c>
      <c r="K14" s="472"/>
      <c r="L14" s="472"/>
      <c r="M14" s="472"/>
      <c r="N14" s="472"/>
      <c r="O14" s="74"/>
    </row>
    <row r="15" spans="1:15" ht="12.75">
      <c r="A15" s="115" t="s">
        <v>50</v>
      </c>
      <c r="B15" s="116"/>
      <c r="C15" s="124" t="s">
        <v>59</v>
      </c>
      <c r="D15" s="126"/>
      <c r="E15" s="516"/>
      <c r="F15" s="517"/>
      <c r="G15" s="518"/>
      <c r="H15" s="113"/>
      <c r="I15" s="74"/>
      <c r="J15" s="472"/>
      <c r="K15" s="472"/>
      <c r="L15" s="472"/>
      <c r="M15" s="472"/>
      <c r="N15" s="472"/>
      <c r="O15" s="74"/>
    </row>
    <row r="16" spans="1:15" ht="12.75">
      <c r="A16" s="117" t="s">
        <v>51</v>
      </c>
      <c r="B16" s="118"/>
      <c r="C16" s="125" t="s">
        <v>60</v>
      </c>
      <c r="D16" s="127"/>
      <c r="E16" s="510" t="s">
        <v>120</v>
      </c>
      <c r="F16" s="511"/>
      <c r="G16" s="132"/>
      <c r="H16" s="114" t="s">
        <v>129</v>
      </c>
      <c r="I16" s="74"/>
      <c r="J16" s="472"/>
      <c r="K16" s="472"/>
      <c r="L16" s="472"/>
      <c r="M16" s="472"/>
      <c r="N16" s="472"/>
      <c r="O16" s="74"/>
    </row>
    <row r="17" spans="1:15" ht="12.75">
      <c r="A17" s="117" t="s">
        <v>52</v>
      </c>
      <c r="B17" s="118"/>
      <c r="C17" s="125" t="s">
        <v>61</v>
      </c>
      <c r="D17" s="127"/>
      <c r="E17" s="499" t="s">
        <v>121</v>
      </c>
      <c r="F17" s="500"/>
      <c r="G17" s="133"/>
      <c r="H17" s="114" t="s">
        <v>130</v>
      </c>
      <c r="I17" s="74"/>
      <c r="J17" s="472"/>
      <c r="K17" s="472"/>
      <c r="L17" s="472"/>
      <c r="M17" s="472"/>
      <c r="N17" s="472"/>
      <c r="O17" s="74"/>
    </row>
    <row r="18" spans="1:15" ht="13.5" thickBot="1">
      <c r="A18" s="117" t="s">
        <v>53</v>
      </c>
      <c r="B18" s="118"/>
      <c r="C18" s="119" t="s">
        <v>119</v>
      </c>
      <c r="D18" s="128"/>
      <c r="E18" s="499" t="s">
        <v>122</v>
      </c>
      <c r="F18" s="500"/>
      <c r="G18" s="133"/>
      <c r="H18" s="114" t="s">
        <v>130</v>
      </c>
      <c r="I18" s="74"/>
      <c r="J18" s="472"/>
      <c r="K18" s="472"/>
      <c r="L18" s="472"/>
      <c r="M18" s="472"/>
      <c r="N18" s="472"/>
      <c r="O18" s="74"/>
    </row>
    <row r="19" spans="1:15" ht="12.75" customHeight="1" thickBot="1">
      <c r="A19" s="117" t="s">
        <v>54</v>
      </c>
      <c r="B19" s="118"/>
      <c r="C19" s="123" t="s">
        <v>56</v>
      </c>
      <c r="D19" s="129">
        <f>SUM(D15:D18)</f>
        <v>0</v>
      </c>
      <c r="E19" s="499" t="s">
        <v>124</v>
      </c>
      <c r="F19" s="500"/>
      <c r="G19" s="133"/>
      <c r="H19" s="114" t="s">
        <v>131</v>
      </c>
      <c r="I19" s="74"/>
      <c r="J19" s="472"/>
      <c r="K19" s="472"/>
      <c r="L19" s="472"/>
      <c r="M19" s="472"/>
      <c r="N19" s="472"/>
      <c r="O19" s="74"/>
    </row>
    <row r="20" spans="1:15" ht="12.75">
      <c r="A20" s="117" t="s">
        <v>55</v>
      </c>
      <c r="B20" s="118"/>
      <c r="C20" s="343"/>
      <c r="D20" s="343"/>
      <c r="E20" s="499" t="s">
        <v>125</v>
      </c>
      <c r="F20" s="500"/>
      <c r="G20" s="133"/>
      <c r="H20" s="114" t="s">
        <v>130</v>
      </c>
      <c r="I20" s="74"/>
      <c r="J20" s="472"/>
      <c r="K20" s="472"/>
      <c r="L20" s="472"/>
      <c r="M20" s="472"/>
      <c r="N20" s="472"/>
      <c r="O20" s="74"/>
    </row>
    <row r="21" spans="1:15" ht="13.5" thickBot="1">
      <c r="A21" s="119" t="s">
        <v>119</v>
      </c>
      <c r="B21" s="120"/>
      <c r="C21" s="343"/>
      <c r="D21" s="344"/>
      <c r="E21" s="522" t="s">
        <v>123</v>
      </c>
      <c r="F21" s="523"/>
      <c r="G21" s="134"/>
      <c r="H21" s="131" t="s">
        <v>15</v>
      </c>
      <c r="I21" s="74"/>
      <c r="J21" s="472"/>
      <c r="K21" s="472"/>
      <c r="L21" s="472"/>
      <c r="M21" s="472"/>
      <c r="N21" s="472"/>
      <c r="O21" s="74"/>
    </row>
    <row r="22" spans="1:15" ht="13.5" thickBot="1">
      <c r="A22" s="122" t="s">
        <v>56</v>
      </c>
      <c r="B22" s="121">
        <f>SUM(B15:B21)</f>
        <v>0</v>
      </c>
      <c r="C22" s="343"/>
      <c r="D22" s="344"/>
      <c r="E22" s="501"/>
      <c r="F22" s="501"/>
      <c r="G22" s="501"/>
      <c r="H22" s="501"/>
      <c r="I22" s="74"/>
      <c r="J22" s="472"/>
      <c r="K22" s="472"/>
      <c r="L22" s="472"/>
      <c r="M22" s="472"/>
      <c r="N22" s="472"/>
      <c r="O22" s="74"/>
    </row>
    <row r="23" spans="1:15" ht="6" customHeight="1">
      <c r="A23" s="313"/>
      <c r="B23" s="313"/>
      <c r="C23" s="313"/>
      <c r="D23" s="313"/>
      <c r="E23" s="313"/>
      <c r="F23" s="313"/>
      <c r="G23" s="313"/>
      <c r="H23" s="313"/>
      <c r="I23" s="74"/>
      <c r="J23" s="472"/>
      <c r="K23" s="472"/>
      <c r="L23" s="472"/>
      <c r="M23" s="472"/>
      <c r="N23" s="472"/>
      <c r="O23" s="74"/>
    </row>
    <row r="24" spans="1:15" ht="13.5" customHeight="1">
      <c r="A24" s="448" t="s">
        <v>63</v>
      </c>
      <c r="B24" s="448"/>
      <c r="C24" s="448"/>
      <c r="D24" s="448"/>
      <c r="E24" s="448"/>
      <c r="F24" s="448"/>
      <c r="G24" s="448"/>
      <c r="H24" s="448"/>
      <c r="I24" s="74"/>
      <c r="J24" s="472"/>
      <c r="K24" s="472"/>
      <c r="L24" s="472"/>
      <c r="M24" s="472"/>
      <c r="N24" s="472"/>
      <c r="O24" s="74"/>
    </row>
    <row r="25" spans="1:15" ht="12.75">
      <c r="A25" s="305" t="s">
        <v>87</v>
      </c>
      <c r="B25" s="305"/>
      <c r="C25" s="305"/>
      <c r="D25" s="92">
        <f>IF(B22&gt;0,'Calcolo mensile'!P15,IF(G12&gt;0,'Calcolo mensile'!P15,0))</f>
        <v>0</v>
      </c>
      <c r="E25" s="327"/>
      <c r="F25" s="417"/>
      <c r="G25" s="417"/>
      <c r="H25" s="417"/>
      <c r="I25" s="74"/>
      <c r="J25" s="472"/>
      <c r="K25" s="472"/>
      <c r="L25" s="472"/>
      <c r="M25" s="472"/>
      <c r="N25" s="472"/>
      <c r="O25" s="74"/>
    </row>
    <row r="26" spans="1:15" ht="12.75">
      <c r="A26" s="305" t="s">
        <v>88</v>
      </c>
      <c r="B26" s="305"/>
      <c r="C26" s="305"/>
      <c r="D26" s="93">
        <f>IF(B22&gt;0,ROUND('Calcolo mensile'!R15/12,2),IF(G12&gt;0,ROUND('Calcolo mensile'!R15/12,2),0))</f>
        <v>0</v>
      </c>
      <c r="E26" s="327"/>
      <c r="F26" s="417"/>
      <c r="G26" s="417"/>
      <c r="H26" s="417"/>
      <c r="I26" s="74"/>
      <c r="J26" s="472"/>
      <c r="K26" s="472"/>
      <c r="L26" s="472"/>
      <c r="M26" s="472"/>
      <c r="N26" s="472"/>
      <c r="O26" s="74"/>
    </row>
    <row r="27" spans="1:15" ht="12.75">
      <c r="A27" s="417"/>
      <c r="B27" s="417"/>
      <c r="C27" s="417"/>
      <c r="D27" s="417"/>
      <c r="E27" s="417"/>
      <c r="F27" s="417"/>
      <c r="G27" s="417"/>
      <c r="H27" s="417"/>
      <c r="I27" s="74"/>
      <c r="J27" s="472"/>
      <c r="K27" s="472"/>
      <c r="L27" s="472"/>
      <c r="M27" s="472"/>
      <c r="N27" s="472"/>
      <c r="O27" s="74"/>
    </row>
    <row r="28" spans="1:15" ht="13.5">
      <c r="A28" s="492" t="s">
        <v>64</v>
      </c>
      <c r="B28" s="492"/>
      <c r="C28" s="492"/>
      <c r="D28" s="492"/>
      <c r="E28" s="492"/>
      <c r="F28" s="492"/>
      <c r="G28" s="492"/>
      <c r="H28" s="492"/>
      <c r="I28" s="74"/>
      <c r="J28" s="472"/>
      <c r="K28" s="472"/>
      <c r="L28" s="472"/>
      <c r="M28" s="472"/>
      <c r="N28" s="472"/>
      <c r="O28" s="74"/>
    </row>
    <row r="29" spans="1:15" ht="12.75">
      <c r="A29" s="521" t="s">
        <v>80</v>
      </c>
      <c r="B29" s="521"/>
      <c r="C29" s="521"/>
      <c r="D29" s="521"/>
      <c r="E29" s="503"/>
      <c r="F29" s="503"/>
      <c r="G29" s="503"/>
      <c r="H29" s="503"/>
      <c r="I29" s="74"/>
      <c r="J29" s="472"/>
      <c r="K29" s="472"/>
      <c r="L29" s="472"/>
      <c r="M29" s="472"/>
      <c r="N29" s="472"/>
      <c r="O29" s="74"/>
    </row>
    <row r="30" spans="1:15" ht="12.75">
      <c r="A30" s="506" t="s">
        <v>134</v>
      </c>
      <c r="B30" s="506"/>
      <c r="C30" s="506"/>
      <c r="D30" s="91">
        <f>ROUND('Calcolo mensile'!U15/12,2)</f>
        <v>0</v>
      </c>
      <c r="E30" s="503"/>
      <c r="F30" s="503"/>
      <c r="G30" s="503"/>
      <c r="H30" s="503"/>
      <c r="I30" s="74"/>
      <c r="J30" s="472"/>
      <c r="K30" s="472"/>
      <c r="L30" s="472"/>
      <c r="M30" s="472"/>
      <c r="N30" s="472"/>
      <c r="O30" s="74"/>
    </row>
    <row r="31" spans="1:15" ht="12.75">
      <c r="A31" s="506" t="s">
        <v>133</v>
      </c>
      <c r="B31" s="506"/>
      <c r="C31" s="506"/>
      <c r="D31" s="91">
        <f>ROUND('Calcolo mensile'!V15/12,2)</f>
        <v>0</v>
      </c>
      <c r="E31" s="503"/>
      <c r="F31" s="503"/>
      <c r="G31" s="503"/>
      <c r="H31" s="503"/>
      <c r="I31" s="74"/>
      <c r="J31" s="472"/>
      <c r="K31" s="472"/>
      <c r="L31" s="472"/>
      <c r="M31" s="472"/>
      <c r="N31" s="472"/>
      <c r="O31" s="74"/>
    </row>
    <row r="32" spans="1:15" ht="12.75">
      <c r="A32" s="507" t="s">
        <v>135</v>
      </c>
      <c r="B32" s="507"/>
      <c r="C32" s="507"/>
      <c r="D32" s="91">
        <f>SUM(D29:D31)</f>
        <v>0</v>
      </c>
      <c r="E32" s="503"/>
      <c r="F32" s="503"/>
      <c r="G32" s="503"/>
      <c r="H32" s="503"/>
      <c r="I32" s="74"/>
      <c r="J32" s="472"/>
      <c r="K32" s="472"/>
      <c r="L32" s="472"/>
      <c r="M32" s="472"/>
      <c r="N32" s="472"/>
      <c r="O32" s="74"/>
    </row>
    <row r="33" spans="1:15" ht="12.75">
      <c r="A33" s="506" t="s">
        <v>136</v>
      </c>
      <c r="B33" s="506"/>
      <c r="C33" s="506"/>
      <c r="D33" s="506"/>
      <c r="E33" s="506"/>
      <c r="F33" s="96">
        <f>IF(B22&gt;0,'Calcolo mensile'!Z15,IF(G12&gt;0,'Calcolo mensile'!Z15,0))</f>
        <v>0</v>
      </c>
      <c r="G33" s="504"/>
      <c r="H33" s="503"/>
      <c r="I33" s="74"/>
      <c r="J33" s="472"/>
      <c r="K33" s="472"/>
      <c r="L33" s="472"/>
      <c r="M33" s="472"/>
      <c r="N33" s="472"/>
      <c r="O33" s="74"/>
    </row>
    <row r="34" spans="1:15" ht="12.75">
      <c r="A34" s="506" t="s">
        <v>137</v>
      </c>
      <c r="B34" s="506"/>
      <c r="C34" s="506"/>
      <c r="D34" s="506"/>
      <c r="E34" s="506"/>
      <c r="F34" s="91">
        <f>ROUND('Calcolo mensile'!AB15/12,2)</f>
        <v>0</v>
      </c>
      <c r="G34" s="504"/>
      <c r="H34" s="503"/>
      <c r="I34" s="74"/>
      <c r="J34" s="472"/>
      <c r="K34" s="472"/>
      <c r="L34" s="472"/>
      <c r="M34" s="472"/>
      <c r="N34" s="472"/>
      <c r="O34" s="74"/>
    </row>
    <row r="35" spans="1:15" ht="12.75">
      <c r="A35" s="505"/>
      <c r="B35" s="505"/>
      <c r="C35" s="505"/>
      <c r="D35" s="505"/>
      <c r="E35" s="505"/>
      <c r="F35" s="505"/>
      <c r="G35" s="505"/>
      <c r="H35" s="505"/>
      <c r="I35" s="74"/>
      <c r="J35" s="472"/>
      <c r="K35" s="472"/>
      <c r="L35" s="472"/>
      <c r="M35" s="472"/>
      <c r="N35" s="472"/>
      <c r="O35" s="74"/>
    </row>
    <row r="36" spans="1:15" ht="12.75">
      <c r="A36" s="490" t="s">
        <v>89</v>
      </c>
      <c r="B36" s="490"/>
      <c r="C36" s="490"/>
      <c r="D36" s="490"/>
      <c r="E36" s="490"/>
      <c r="F36" s="491"/>
      <c r="G36" s="502">
        <f>+D26+F34</f>
        <v>0</v>
      </c>
      <c r="H36" s="502"/>
      <c r="I36" s="74"/>
      <c r="J36" s="472"/>
      <c r="K36" s="472"/>
      <c r="L36" s="472"/>
      <c r="M36" s="472"/>
      <c r="N36" s="472"/>
      <c r="O36" s="74"/>
    </row>
    <row r="37" spans="1:15" ht="13.5" customHeight="1" thickBot="1">
      <c r="A37" s="490" t="s">
        <v>86</v>
      </c>
      <c r="B37" s="490"/>
      <c r="C37" s="490"/>
      <c r="D37" s="490"/>
      <c r="E37" s="490"/>
      <c r="F37" s="491"/>
      <c r="G37" s="487">
        <f>IF(B22&gt;0,'Calcolo mensile'!AG15,IF(G12&gt;0,'Calcolo mensile'!AG15,0))</f>
        <v>0</v>
      </c>
      <c r="H37" s="487"/>
      <c r="I37" s="74"/>
      <c r="J37" s="472" t="s">
        <v>183</v>
      </c>
      <c r="K37" s="472"/>
      <c r="L37" s="472"/>
      <c r="M37" s="472"/>
      <c r="N37" s="472"/>
      <c r="O37" s="74"/>
    </row>
    <row r="38" spans="1:15" ht="16.5" thickBot="1">
      <c r="A38" s="490" t="s">
        <v>116</v>
      </c>
      <c r="B38" s="490"/>
      <c r="C38" s="490"/>
      <c r="D38" s="490"/>
      <c r="E38" s="490"/>
      <c r="F38" s="498"/>
      <c r="G38" s="488">
        <f>IF(B22&gt;0,'Calcolo mensile'!AH15,IF(G12&gt;0,'Calcolo mensile'!AH15,0))</f>
        <v>0</v>
      </c>
      <c r="H38" s="489"/>
      <c r="I38" s="74"/>
      <c r="J38" s="472"/>
      <c r="K38" s="472"/>
      <c r="L38" s="472"/>
      <c r="M38" s="472"/>
      <c r="N38" s="472"/>
      <c r="O38" s="74"/>
    </row>
    <row r="39" spans="1:15" ht="12.75">
      <c r="A39" s="505"/>
      <c r="B39" s="505"/>
      <c r="C39" s="505"/>
      <c r="D39" s="505"/>
      <c r="E39" s="505"/>
      <c r="F39" s="505"/>
      <c r="G39" s="505"/>
      <c r="H39" s="505"/>
      <c r="I39" s="74"/>
      <c r="J39" s="472"/>
      <c r="K39" s="472"/>
      <c r="L39" s="472"/>
      <c r="M39" s="472"/>
      <c r="N39" s="472"/>
      <c r="O39" s="74"/>
    </row>
    <row r="40" spans="1:15" ht="12.75">
      <c r="A40" s="453"/>
      <c r="B40" s="453"/>
      <c r="C40" s="453"/>
      <c r="D40" s="453"/>
      <c r="E40" s="453"/>
      <c r="F40" s="453"/>
      <c r="G40" s="453"/>
      <c r="H40" s="453"/>
      <c r="I40" s="74"/>
      <c r="J40" s="472"/>
      <c r="K40" s="472"/>
      <c r="L40" s="472"/>
      <c r="M40" s="472"/>
      <c r="N40" s="472"/>
      <c r="O40" s="74"/>
    </row>
    <row r="41" spans="1:15" ht="12.75">
      <c r="A41" s="66"/>
      <c r="B41" s="66"/>
      <c r="C41" s="66"/>
      <c r="D41" s="66"/>
      <c r="E41" s="66"/>
      <c r="F41" s="66"/>
      <c r="G41" s="66"/>
      <c r="H41" s="66"/>
      <c r="I41" s="74"/>
      <c r="J41" s="74"/>
      <c r="K41" s="74"/>
      <c r="L41" s="74"/>
      <c r="M41" s="74"/>
      <c r="N41" s="74"/>
      <c r="O41" s="74"/>
    </row>
    <row r="42" spans="1:15" ht="12.75">
      <c r="A42" s="66"/>
      <c r="B42" s="66"/>
      <c r="C42" s="66"/>
      <c r="D42" s="66"/>
      <c r="E42" s="66"/>
      <c r="F42" s="66"/>
      <c r="G42" s="66"/>
      <c r="H42" s="66"/>
      <c r="I42" s="74"/>
      <c r="J42" s="386" t="s">
        <v>167</v>
      </c>
      <c r="K42" s="386"/>
      <c r="L42" s="386"/>
      <c r="M42" s="386"/>
      <c r="N42" s="386"/>
      <c r="O42" s="74"/>
    </row>
    <row r="43" spans="1:15" ht="12.75">
      <c r="A43" s="66"/>
      <c r="B43" s="66"/>
      <c r="C43" s="66"/>
      <c r="D43" s="66"/>
      <c r="E43" s="66"/>
      <c r="F43" s="66"/>
      <c r="G43" s="66"/>
      <c r="H43" s="66"/>
      <c r="I43" s="74"/>
      <c r="J43" s="386"/>
      <c r="K43" s="386"/>
      <c r="L43" s="386"/>
      <c r="M43" s="386"/>
      <c r="N43" s="386"/>
      <c r="O43" s="74"/>
    </row>
    <row r="44" spans="1:15" ht="6.75" customHeight="1">
      <c r="A44" s="66"/>
      <c r="B44" s="66"/>
      <c r="C44" s="66"/>
      <c r="D44" s="66"/>
      <c r="E44" s="66"/>
      <c r="F44" s="66"/>
      <c r="G44" s="66"/>
      <c r="H44" s="66"/>
      <c r="I44" s="74"/>
      <c r="J44" s="386"/>
      <c r="K44" s="386"/>
      <c r="L44" s="386"/>
      <c r="M44" s="386"/>
      <c r="N44" s="386"/>
      <c r="O44" s="74"/>
    </row>
    <row r="45" spans="1:15" ht="6.75" customHeight="1">
      <c r="A45" s="66"/>
      <c r="B45" s="66"/>
      <c r="C45" s="66"/>
      <c r="D45" s="66"/>
      <c r="E45" s="66"/>
      <c r="F45" s="66"/>
      <c r="G45" s="66"/>
      <c r="H45" s="66"/>
      <c r="I45" s="74"/>
      <c r="J45" s="386"/>
      <c r="K45" s="386"/>
      <c r="L45" s="386"/>
      <c r="M45" s="386"/>
      <c r="N45" s="386"/>
      <c r="O45" s="74"/>
    </row>
    <row r="46" spans="1:15" ht="12.75">
      <c r="A46" s="354"/>
      <c r="B46" s="354"/>
      <c r="C46" s="354"/>
      <c r="D46" s="354"/>
      <c r="E46" s="354"/>
      <c r="F46" s="354"/>
      <c r="G46" s="354"/>
      <c r="H46" s="354"/>
      <c r="I46" s="74"/>
      <c r="J46" s="363"/>
      <c r="K46" s="363"/>
      <c r="L46" s="363"/>
      <c r="M46" s="363"/>
      <c r="N46" s="363"/>
      <c r="O46" s="74"/>
    </row>
    <row r="47" spans="1:15" ht="12.75">
      <c r="A47" s="354"/>
      <c r="B47" s="354"/>
      <c r="C47" s="354"/>
      <c r="D47" s="354"/>
      <c r="E47" s="354"/>
      <c r="F47" s="354"/>
      <c r="G47" s="354"/>
      <c r="H47" s="354"/>
      <c r="I47" s="74"/>
      <c r="J47" s="440" t="s">
        <v>105</v>
      </c>
      <c r="K47" s="440"/>
      <c r="L47" s="440"/>
      <c r="M47" s="440"/>
      <c r="N47" s="440"/>
      <c r="O47" s="74"/>
    </row>
    <row r="48" spans="1:15" ht="12.75">
      <c r="A48" s="354"/>
      <c r="B48" s="354"/>
      <c r="C48" s="354"/>
      <c r="D48" s="354"/>
      <c r="E48" s="354"/>
      <c r="F48" s="354"/>
      <c r="G48" s="354"/>
      <c r="H48" s="354"/>
      <c r="I48" s="74"/>
      <c r="J48" s="440"/>
      <c r="K48" s="440"/>
      <c r="L48" s="440"/>
      <c r="M48" s="440"/>
      <c r="N48" s="440"/>
      <c r="O48" s="74"/>
    </row>
    <row r="49" spans="1:15" ht="12.75">
      <c r="A49" s="354"/>
      <c r="B49" s="354"/>
      <c r="C49" s="354"/>
      <c r="D49" s="354"/>
      <c r="E49" s="354"/>
      <c r="F49" s="354"/>
      <c r="G49" s="354"/>
      <c r="H49" s="354"/>
      <c r="I49" s="74"/>
      <c r="J49" s="74"/>
      <c r="K49" s="74"/>
      <c r="L49" s="74"/>
      <c r="M49" s="74"/>
      <c r="N49" s="74"/>
      <c r="O49" s="74"/>
    </row>
    <row r="50" spans="1:15" ht="12.75">
      <c r="A50" s="354"/>
      <c r="B50" s="354"/>
      <c r="C50" s="354"/>
      <c r="D50" s="354"/>
      <c r="E50" s="354"/>
      <c r="F50" s="354"/>
      <c r="G50" s="354"/>
      <c r="H50" s="354"/>
      <c r="I50" s="74"/>
      <c r="J50" s="74"/>
      <c r="K50" s="74"/>
      <c r="L50" s="74"/>
      <c r="M50" s="74"/>
      <c r="N50" s="74"/>
      <c r="O50" s="74"/>
    </row>
    <row r="51" spans="1:15" ht="12.75">
      <c r="A51" s="354"/>
      <c r="B51" s="354"/>
      <c r="C51" s="354"/>
      <c r="D51" s="354"/>
      <c r="E51" s="354"/>
      <c r="F51" s="354"/>
      <c r="G51" s="354"/>
      <c r="H51" s="354"/>
      <c r="I51" s="74"/>
      <c r="J51" s="74"/>
      <c r="K51" s="74"/>
      <c r="L51" s="74"/>
      <c r="M51" s="74"/>
      <c r="N51" s="74"/>
      <c r="O51" s="74"/>
    </row>
    <row r="52" spans="1:15" ht="12.75">
      <c r="A52" s="354"/>
      <c r="B52" s="354"/>
      <c r="C52" s="354"/>
      <c r="D52" s="354"/>
      <c r="E52" s="354"/>
      <c r="F52" s="354"/>
      <c r="G52" s="354"/>
      <c r="H52" s="354"/>
      <c r="I52" s="74"/>
      <c r="J52" s="74"/>
      <c r="K52" s="74"/>
      <c r="L52" s="74"/>
      <c r="M52" s="74"/>
      <c r="N52" s="74"/>
      <c r="O52" s="74"/>
    </row>
    <row r="53" spans="1:15" ht="12.75">
      <c r="A53" s="354"/>
      <c r="B53" s="354"/>
      <c r="C53" s="354"/>
      <c r="D53" s="354"/>
      <c r="E53" s="354"/>
      <c r="F53" s="354"/>
      <c r="G53" s="354"/>
      <c r="H53" s="354"/>
      <c r="I53" s="74"/>
      <c r="J53" s="74"/>
      <c r="K53" s="74"/>
      <c r="L53" s="74"/>
      <c r="M53" s="74"/>
      <c r="N53" s="74"/>
      <c r="O53" s="74"/>
    </row>
    <row r="54" spans="1:15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</sheetData>
  <sheetProtection password="9E19" sheet="1" objects="1" scenarios="1"/>
  <mergeCells count="68">
    <mergeCell ref="J37:N40"/>
    <mergeCell ref="J4:N4"/>
    <mergeCell ref="J5:N5"/>
    <mergeCell ref="J14:N36"/>
    <mergeCell ref="J13:N13"/>
    <mergeCell ref="J9:N9"/>
    <mergeCell ref="E10:F10"/>
    <mergeCell ref="A46:H53"/>
    <mergeCell ref="G10:H10"/>
    <mergeCell ref="A27:H27"/>
    <mergeCell ref="E25:H26"/>
    <mergeCell ref="G37:H37"/>
    <mergeCell ref="G38:H38"/>
    <mergeCell ref="A37:F37"/>
    <mergeCell ref="A28:H28"/>
    <mergeCell ref="C14:D14"/>
    <mergeCell ref="A1:H1"/>
    <mergeCell ref="A2:H2"/>
    <mergeCell ref="A4:H4"/>
    <mergeCell ref="C8:E8"/>
    <mergeCell ref="G8:H8"/>
    <mergeCell ref="A6:E6"/>
    <mergeCell ref="A7:H7"/>
    <mergeCell ref="A38:F38"/>
    <mergeCell ref="A24:H24"/>
    <mergeCell ref="E19:F19"/>
    <mergeCell ref="E20:F20"/>
    <mergeCell ref="C20:D22"/>
    <mergeCell ref="E22:H22"/>
    <mergeCell ref="G36:H36"/>
    <mergeCell ref="E29:H32"/>
    <mergeCell ref="G33:H34"/>
    <mergeCell ref="A35:H35"/>
    <mergeCell ref="A36:F36"/>
    <mergeCell ref="A30:C30"/>
    <mergeCell ref="A31:C31"/>
    <mergeCell ref="A34:E34"/>
    <mergeCell ref="A32:C32"/>
    <mergeCell ref="A33:E33"/>
    <mergeCell ref="A23:H23"/>
    <mergeCell ref="E17:F17"/>
    <mergeCell ref="E16:F16"/>
    <mergeCell ref="A11:H11"/>
    <mergeCell ref="A12:F12"/>
    <mergeCell ref="G12:H12"/>
    <mergeCell ref="E14:G15"/>
    <mergeCell ref="A14:B14"/>
    <mergeCell ref="A13:H13"/>
    <mergeCell ref="A39:H39"/>
    <mergeCell ref="A40:H40"/>
    <mergeCell ref="A3:H3"/>
    <mergeCell ref="A29:D29"/>
    <mergeCell ref="A25:C25"/>
    <mergeCell ref="A26:C26"/>
    <mergeCell ref="E18:F18"/>
    <mergeCell ref="E21:F21"/>
    <mergeCell ref="A9:H9"/>
    <mergeCell ref="A10:B10"/>
    <mergeCell ref="J42:N45"/>
    <mergeCell ref="J46:N46"/>
    <mergeCell ref="J47:N48"/>
    <mergeCell ref="J1:N1"/>
    <mergeCell ref="J6:N6"/>
    <mergeCell ref="J7:N7"/>
    <mergeCell ref="J8:N8"/>
    <mergeCell ref="J10:N12"/>
    <mergeCell ref="J2:N2"/>
    <mergeCell ref="J3:N3"/>
  </mergeCells>
  <printOptions/>
  <pageMargins left="0.1968503937007874" right="0.1968503937007874" top="0.984251968503937" bottom="0.5905511811023623" header="0.5118110236220472" footer="0.5118110236220472"/>
  <pageSetup blackAndWhite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Consip</dc:creator>
  <cp:keywords/>
  <dc:description/>
  <cp:lastModifiedBy>Angelo</cp:lastModifiedBy>
  <cp:lastPrinted>2006-01-03T09:24:07Z</cp:lastPrinted>
  <dcterms:created xsi:type="dcterms:W3CDTF">2003-02-19T15:38:58Z</dcterms:created>
  <dcterms:modified xsi:type="dcterms:W3CDTF">2006-01-03T19:00:13Z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